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justiceuk.sharepoint.com/sites/yjbBusinessIntelligenceandInsights/Statistics and Analysis/Annual Statistics/000 25 - YJ Stats 24-25/Ch 5 - Sentencing of children/"/>
    </mc:Choice>
  </mc:AlternateContent>
  <xr:revisionPtr revIDLastSave="1222" documentId="8_{9C1C4462-561B-7547-B14D-EDB0634D0D1B}" xr6:coauthVersionLast="47" xr6:coauthVersionMax="47" xr10:uidLastSave="{72854307-E6A3-4497-BCE2-EA46EDC1B77A}"/>
  <bookViews>
    <workbookView xWindow="-120" yWindow="-120" windowWidth="29040" windowHeight="15720" xr2:uid="{00000000-000D-0000-FFFF-FFFF00000000}"/>
  </bookViews>
  <sheets>
    <sheet name="Cover" sheetId="1" r:id="rId1"/>
    <sheet name="Notes" sheetId="2" r:id="rId2"/>
    <sheet name="5.1" sheetId="3" r:id="rId3"/>
    <sheet name="5.2" sheetId="15" r:id="rId4"/>
    <sheet name="5.3" sheetId="5" r:id="rId5"/>
    <sheet name="5.4" sheetId="6" r:id="rId6"/>
    <sheet name="5.5" sheetId="7" r:id="rId7"/>
    <sheet name="5.6" sheetId="10" r:id="rId8"/>
    <sheet name="5.7" sheetId="14" r:id="rId9"/>
    <sheet name="5.8" sheetId="11" r:id="rId10"/>
    <sheet name="5.9" sheetId="16" r:id="rId11"/>
    <sheet name="5.10" sheetId="17" r:id="rId12"/>
    <sheet name="QA sheet" sheetId="18" state="hidden" r:id="rId1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0" i="11" l="1"/>
  <c r="O71" i="11"/>
  <c r="O59" i="11"/>
  <c r="N49" i="11"/>
  <c r="P59" i="14"/>
  <c r="P9" i="14"/>
  <c r="O18" i="14"/>
  <c r="O7" i="14"/>
  <c r="P58" i="10"/>
  <c r="P32" i="10"/>
  <c r="O24" i="10"/>
  <c r="P10" i="10"/>
  <c r="O8" i="10"/>
  <c r="O31" i="7"/>
  <c r="N33" i="7"/>
  <c r="O8" i="7"/>
  <c r="N7" i="7"/>
  <c r="N15" i="6"/>
  <c r="N7" i="6"/>
  <c r="M8" i="6"/>
  <c r="J16" i="5"/>
  <c r="C16" i="5"/>
  <c r="N7" i="15"/>
  <c r="M4" i="15"/>
  <c r="N6" i="3"/>
  <c r="M4" i="3"/>
  <c r="N5" i="6"/>
  <c r="M5" i="6"/>
  <c r="M15" i="6"/>
  <c r="M7" i="3"/>
  <c r="N7" i="3"/>
  <c r="O26" i="7" l="1"/>
  <c r="N26" i="7"/>
  <c r="M7" i="6" l="1"/>
  <c r="M74" i="11" l="1"/>
  <c r="M84" i="11" s="1"/>
  <c r="L74" i="11"/>
  <c r="L84" i="11" s="1"/>
  <c r="K74" i="11"/>
  <c r="K84" i="11" s="1"/>
  <c r="J74" i="11"/>
  <c r="J84" i="11" s="1"/>
  <c r="I74" i="11"/>
  <c r="I84" i="11" s="1"/>
  <c r="H74" i="11"/>
  <c r="H84" i="11" s="1"/>
  <c r="G74" i="11"/>
  <c r="G84" i="11" s="1"/>
  <c r="F74" i="11"/>
  <c r="F84" i="11" s="1"/>
  <c r="E74" i="11"/>
  <c r="E84" i="11" s="1"/>
  <c r="D74" i="11"/>
  <c r="D84" i="11" s="1"/>
  <c r="C74" i="11"/>
  <c r="C84" i="11" s="1"/>
  <c r="M73" i="11"/>
  <c r="M83" i="11" s="1"/>
  <c r="L73" i="11"/>
  <c r="L83" i="11" s="1"/>
  <c r="K73" i="11"/>
  <c r="K83" i="11" s="1"/>
  <c r="J73" i="11"/>
  <c r="J83" i="11" s="1"/>
  <c r="I73" i="11"/>
  <c r="I83" i="11" s="1"/>
  <c r="H73" i="11"/>
  <c r="H83" i="11" s="1"/>
  <c r="G73" i="11"/>
  <c r="G83" i="11" s="1"/>
  <c r="F73" i="11"/>
  <c r="F83" i="11" s="1"/>
  <c r="E73" i="11"/>
  <c r="E83" i="11" s="1"/>
  <c r="D73" i="11"/>
  <c r="D83" i="11" s="1"/>
  <c r="C73" i="11"/>
  <c r="C83" i="11" s="1"/>
  <c r="M72" i="11"/>
  <c r="M82" i="11" s="1"/>
  <c r="L72" i="11"/>
  <c r="L82" i="11" s="1"/>
  <c r="K72" i="11"/>
  <c r="K82" i="11" s="1"/>
  <c r="J72" i="11"/>
  <c r="J82" i="11" s="1"/>
  <c r="I72" i="11"/>
  <c r="I82" i="11" s="1"/>
  <c r="H72" i="11"/>
  <c r="H82" i="11" s="1"/>
  <c r="G72" i="11"/>
  <c r="G82" i="11" s="1"/>
  <c r="F72" i="11"/>
  <c r="F82" i="11" s="1"/>
  <c r="E72" i="11"/>
  <c r="E82" i="11" s="1"/>
  <c r="D72" i="11"/>
  <c r="D82" i="11" s="1"/>
  <c r="C72" i="11"/>
  <c r="C82" i="11" s="1"/>
  <c r="M71" i="11"/>
  <c r="M81" i="11" s="1"/>
  <c r="L71" i="11"/>
  <c r="L81" i="11" s="1"/>
  <c r="K71" i="11"/>
  <c r="K81" i="11" s="1"/>
  <c r="J71" i="11"/>
  <c r="J81" i="11" s="1"/>
  <c r="I71" i="11"/>
  <c r="I81" i="11" s="1"/>
  <c r="H71" i="11"/>
  <c r="H81" i="11" s="1"/>
  <c r="G71" i="11"/>
  <c r="G81" i="11" s="1"/>
  <c r="F71" i="11"/>
  <c r="F81" i="11" s="1"/>
  <c r="E71" i="11"/>
  <c r="E81" i="11" s="1"/>
  <c r="D71" i="11"/>
  <c r="D81" i="11" s="1"/>
  <c r="C71" i="11"/>
  <c r="C81" i="11" s="1"/>
  <c r="M70" i="11"/>
  <c r="M80" i="11" s="1"/>
  <c r="L70" i="11"/>
  <c r="L80" i="11" s="1"/>
  <c r="K70" i="11"/>
  <c r="K80" i="11" s="1"/>
  <c r="J70" i="11"/>
  <c r="J80" i="11" s="1"/>
  <c r="I70" i="11"/>
  <c r="I80" i="11" s="1"/>
  <c r="H70" i="11"/>
  <c r="H80" i="11" s="1"/>
  <c r="G70" i="11"/>
  <c r="G80" i="11" s="1"/>
  <c r="F70" i="11"/>
  <c r="F80" i="11" s="1"/>
  <c r="E70" i="11"/>
  <c r="E80" i="11" s="1"/>
  <c r="D70" i="11"/>
  <c r="D80" i="11" s="1"/>
  <c r="C70" i="11"/>
  <c r="C80" i="11" s="1"/>
  <c r="M69" i="11"/>
  <c r="M79" i="11" s="1"/>
  <c r="L69" i="11"/>
  <c r="L79" i="11" s="1"/>
  <c r="K69" i="11"/>
  <c r="K79" i="11" s="1"/>
  <c r="J69" i="11"/>
  <c r="J79" i="11" s="1"/>
  <c r="I69" i="11"/>
  <c r="I79" i="11" s="1"/>
  <c r="H69" i="11"/>
  <c r="H79" i="11" s="1"/>
  <c r="G69" i="11"/>
  <c r="G79" i="11" s="1"/>
  <c r="F69" i="11"/>
  <c r="F79" i="11" s="1"/>
  <c r="E69" i="11"/>
  <c r="E79" i="11" s="1"/>
  <c r="D69" i="11"/>
  <c r="D79" i="11" s="1"/>
  <c r="C69" i="11"/>
  <c r="C79" i="11" s="1"/>
  <c r="M68" i="11"/>
  <c r="M78" i="11" s="1"/>
  <c r="L68" i="11"/>
  <c r="L78" i="11" s="1"/>
  <c r="K68" i="11"/>
  <c r="K78" i="11" s="1"/>
  <c r="J68" i="11"/>
  <c r="J78" i="11" s="1"/>
  <c r="I68" i="11"/>
  <c r="I78" i="11" s="1"/>
  <c r="H68" i="11"/>
  <c r="H78" i="11" s="1"/>
  <c r="G68" i="11"/>
  <c r="G78" i="11" s="1"/>
  <c r="F68" i="11"/>
  <c r="F78" i="11" s="1"/>
  <c r="E68" i="11"/>
  <c r="E78" i="11" s="1"/>
  <c r="D68" i="11"/>
  <c r="D78" i="11" s="1"/>
  <c r="C68" i="11"/>
  <c r="C78" i="11" s="1"/>
  <c r="M67" i="11"/>
  <c r="M77" i="11" s="1"/>
  <c r="L67" i="11"/>
  <c r="L77" i="11" s="1"/>
  <c r="K67" i="11"/>
  <c r="K77" i="11" s="1"/>
  <c r="J67" i="11"/>
  <c r="J77" i="11" s="1"/>
  <c r="I67" i="11"/>
  <c r="I77" i="11" s="1"/>
  <c r="H67" i="11"/>
  <c r="H77" i="11" s="1"/>
  <c r="G67" i="11"/>
  <c r="G77" i="11" s="1"/>
  <c r="F67" i="11"/>
  <c r="F77" i="11" s="1"/>
  <c r="E67" i="11"/>
  <c r="E77" i="11" s="1"/>
  <c r="D67" i="11"/>
  <c r="D77" i="11" s="1"/>
  <c r="C67" i="11"/>
  <c r="C77" i="11" s="1"/>
  <c r="M66" i="11"/>
  <c r="M76" i="11" s="1"/>
  <c r="L66" i="11"/>
  <c r="L76" i="11" s="1"/>
  <c r="K66" i="11"/>
  <c r="K76" i="11" s="1"/>
  <c r="J66" i="11"/>
  <c r="J76" i="11" s="1"/>
  <c r="I66" i="11"/>
  <c r="I76" i="11" s="1"/>
  <c r="H66" i="11"/>
  <c r="H76" i="11" s="1"/>
  <c r="G66" i="11"/>
  <c r="G76" i="11" s="1"/>
  <c r="F66" i="11"/>
  <c r="F76" i="11" s="1"/>
  <c r="E66" i="11"/>
  <c r="E76" i="11" s="1"/>
  <c r="D66" i="11"/>
  <c r="D76" i="11" s="1"/>
  <c r="C66" i="11"/>
  <c r="C76" i="11" s="1"/>
  <c r="M65" i="11"/>
  <c r="M75" i="11" s="1"/>
  <c r="L65" i="11"/>
  <c r="L75" i="11" s="1"/>
  <c r="K65" i="11"/>
  <c r="K75" i="11" s="1"/>
  <c r="J65" i="11"/>
  <c r="J75" i="11" s="1"/>
  <c r="I65" i="11"/>
  <c r="I75" i="11" s="1"/>
  <c r="H65" i="11"/>
  <c r="H75" i="11" s="1"/>
  <c r="G65" i="11"/>
  <c r="G75" i="11" s="1"/>
  <c r="F65" i="11"/>
  <c r="F75" i="11" s="1"/>
  <c r="E65" i="11"/>
  <c r="E75" i="11" s="1"/>
  <c r="D65" i="11"/>
  <c r="D75" i="11" s="1"/>
  <c r="C65" i="11"/>
  <c r="C75" i="11" s="1"/>
  <c r="J4" i="5" l="1"/>
  <c r="J5" i="5"/>
  <c r="J6" i="5"/>
  <c r="J7" i="5"/>
  <c r="J8" i="5"/>
  <c r="J9" i="5"/>
  <c r="J10" i="5"/>
  <c r="J11" i="5"/>
  <c r="J12" i="5"/>
  <c r="J13" i="5"/>
  <c r="J14" i="5"/>
  <c r="J15" i="5"/>
  <c r="I4" i="5"/>
  <c r="I5" i="5"/>
  <c r="I6" i="5"/>
  <c r="I7" i="5"/>
  <c r="I8" i="5"/>
  <c r="I9" i="5"/>
  <c r="I10" i="5"/>
  <c r="I11" i="5"/>
  <c r="I12" i="5"/>
  <c r="I13" i="5"/>
  <c r="I14" i="5"/>
  <c r="I15" i="5"/>
  <c r="N14" i="6"/>
  <c r="N12" i="6"/>
  <c r="N11" i="6"/>
  <c r="N10" i="6"/>
  <c r="N9" i="6"/>
  <c r="N8" i="6"/>
  <c r="M14" i="6"/>
  <c r="M12" i="6"/>
  <c r="M11" i="6"/>
  <c r="M10" i="6"/>
  <c r="M9" i="6"/>
  <c r="N6" i="15"/>
  <c r="N5" i="15"/>
  <c r="M7" i="15"/>
  <c r="M6" i="15"/>
  <c r="M5" i="15"/>
  <c r="N4" i="15"/>
  <c r="N4" i="3"/>
  <c r="N5" i="3"/>
  <c r="P5" i="14"/>
  <c r="P7" i="14"/>
  <c r="P8" i="14"/>
  <c r="P10" i="14"/>
  <c r="P11" i="14"/>
  <c r="P12" i="14"/>
  <c r="P14" i="14"/>
  <c r="P15" i="14"/>
  <c r="P17" i="14"/>
  <c r="P18" i="14"/>
  <c r="P19" i="14"/>
  <c r="P20" i="14"/>
  <c r="P21" i="14"/>
  <c r="P22" i="14"/>
  <c r="P24" i="14"/>
  <c r="P25" i="14"/>
  <c r="P27" i="14"/>
  <c r="P28" i="14"/>
  <c r="P29" i="14"/>
  <c r="P30" i="14"/>
  <c r="P31" i="14"/>
  <c r="P32" i="14"/>
  <c r="P34" i="14"/>
  <c r="P35" i="14"/>
  <c r="P37" i="14"/>
  <c r="P38" i="14"/>
  <c r="P39" i="14"/>
  <c r="P40" i="14"/>
  <c r="P41" i="14"/>
  <c r="P42" i="14"/>
  <c r="P44" i="14"/>
  <c r="P45" i="14"/>
  <c r="P47" i="14"/>
  <c r="P48" i="14"/>
  <c r="P49" i="14"/>
  <c r="P50" i="14"/>
  <c r="P51" i="14"/>
  <c r="P52" i="14"/>
  <c r="P54" i="14"/>
  <c r="P55" i="14"/>
  <c r="P57" i="14"/>
  <c r="P58" i="14"/>
  <c r="P60" i="14"/>
  <c r="P61" i="14"/>
  <c r="P62" i="14"/>
  <c r="P64" i="14"/>
  <c r="O5" i="14"/>
  <c r="O8" i="14"/>
  <c r="O9" i="14"/>
  <c r="O10" i="14"/>
  <c r="O11" i="14"/>
  <c r="O12" i="14"/>
  <c r="O14" i="14"/>
  <c r="O15" i="14"/>
  <c r="O17" i="14"/>
  <c r="O19" i="14"/>
  <c r="O20" i="14"/>
  <c r="O21" i="14"/>
  <c r="O22" i="14"/>
  <c r="O24" i="14"/>
  <c r="O25" i="14"/>
  <c r="O27" i="14"/>
  <c r="O28" i="14"/>
  <c r="O29" i="14"/>
  <c r="O30" i="14"/>
  <c r="O31" i="14"/>
  <c r="O32" i="14"/>
  <c r="O34" i="14"/>
  <c r="O35" i="14"/>
  <c r="O37" i="14"/>
  <c r="O38" i="14"/>
  <c r="O39" i="14"/>
  <c r="O40" i="14"/>
  <c r="O41" i="14"/>
  <c r="O42" i="14"/>
  <c r="O44" i="14"/>
  <c r="O45" i="14"/>
  <c r="O47" i="14"/>
  <c r="O48" i="14"/>
  <c r="O49" i="14"/>
  <c r="O50" i="14"/>
  <c r="O51" i="14"/>
  <c r="O52" i="14"/>
  <c r="O54" i="14"/>
  <c r="O55" i="14"/>
  <c r="O57" i="14"/>
  <c r="O58" i="14"/>
  <c r="O59" i="14"/>
  <c r="O60" i="14"/>
  <c r="O61" i="14"/>
  <c r="O62" i="14"/>
  <c r="O64" i="14"/>
  <c r="O5" i="11"/>
  <c r="O7" i="11"/>
  <c r="O8" i="11"/>
  <c r="O10" i="11"/>
  <c r="O11" i="11"/>
  <c r="O14" i="11"/>
  <c r="O15" i="11"/>
  <c r="O17" i="11"/>
  <c r="O18" i="11"/>
  <c r="O19" i="11"/>
  <c r="O20" i="11"/>
  <c r="O21" i="11"/>
  <c r="O24" i="11"/>
  <c r="O25" i="11"/>
  <c r="O27" i="11"/>
  <c r="O28" i="11"/>
  <c r="O30" i="11"/>
  <c r="O31" i="11"/>
  <c r="O32" i="11"/>
  <c r="O34" i="11"/>
  <c r="O35" i="11"/>
  <c r="O37" i="11"/>
  <c r="O38" i="11"/>
  <c r="O40" i="11"/>
  <c r="O41" i="11"/>
  <c r="O44" i="11"/>
  <c r="O45" i="11"/>
  <c r="O47" i="11"/>
  <c r="O48" i="11"/>
  <c r="O49" i="11"/>
  <c r="O50" i="11"/>
  <c r="O51" i="11"/>
  <c r="O52" i="11"/>
  <c r="O54" i="11"/>
  <c r="O55" i="11"/>
  <c r="O57" i="11"/>
  <c r="O58" i="11"/>
  <c r="O60" i="11"/>
  <c r="O61" i="11"/>
  <c r="O62" i="11"/>
  <c r="O64" i="11"/>
  <c r="O65" i="11"/>
  <c r="O67" i="11"/>
  <c r="O68" i="11"/>
  <c r="O69" i="11"/>
  <c r="O70" i="11"/>
  <c r="O72" i="11"/>
  <c r="O74" i="11"/>
  <c r="O75" i="11"/>
  <c r="O77" i="11"/>
  <c r="O78" i="11"/>
  <c r="O79" i="11"/>
  <c r="O80" i="11"/>
  <c r="O81" i="11"/>
  <c r="O82" i="11"/>
  <c r="O84" i="11"/>
  <c r="O85" i="11"/>
  <c r="O87" i="11"/>
  <c r="O88" i="11"/>
  <c r="O89" i="11"/>
  <c r="O90" i="11"/>
  <c r="O91" i="11"/>
  <c r="O92" i="11"/>
  <c r="O94" i="11"/>
  <c r="N5" i="11"/>
  <c r="N7" i="11"/>
  <c r="N8" i="11"/>
  <c r="N9" i="11"/>
  <c r="N10" i="11"/>
  <c r="N11" i="11"/>
  <c r="N14" i="11"/>
  <c r="N15" i="11"/>
  <c r="N17" i="11"/>
  <c r="N18" i="11"/>
  <c r="N19" i="11"/>
  <c r="N20" i="11"/>
  <c r="N21" i="11"/>
  <c r="N22" i="11"/>
  <c r="N24" i="11"/>
  <c r="N25" i="11"/>
  <c r="N27" i="11"/>
  <c r="N28" i="11"/>
  <c r="N29" i="11"/>
  <c r="N30" i="11"/>
  <c r="N31" i="11"/>
  <c r="N32" i="11"/>
  <c r="N34" i="11"/>
  <c r="N35" i="11"/>
  <c r="N37" i="11"/>
  <c r="N38" i="11"/>
  <c r="N39" i="11"/>
  <c r="N40" i="11"/>
  <c r="N41" i="11"/>
  <c r="N44" i="11"/>
  <c r="N45" i="11"/>
  <c r="N47" i="11"/>
  <c r="N48" i="11"/>
  <c r="N50" i="11"/>
  <c r="N51" i="11"/>
  <c r="N52" i="11"/>
  <c r="N54" i="11"/>
  <c r="N55" i="11"/>
  <c r="N57" i="11"/>
  <c r="N58" i="11"/>
  <c r="N59" i="11"/>
  <c r="N60" i="11"/>
  <c r="N61" i="11"/>
  <c r="N62" i="11"/>
  <c r="N64" i="11"/>
  <c r="N65" i="11"/>
  <c r="N67" i="11"/>
  <c r="N68" i="11"/>
  <c r="N69" i="11"/>
  <c r="N71" i="11"/>
  <c r="N72" i="11"/>
  <c r="N74" i="11"/>
  <c r="N75" i="11"/>
  <c r="N77" i="11"/>
  <c r="N78" i="11"/>
  <c r="N79" i="11"/>
  <c r="N80" i="11"/>
  <c r="N81" i="11"/>
  <c r="N82" i="11"/>
  <c r="N84" i="11"/>
  <c r="N85" i="11"/>
  <c r="N87" i="11"/>
  <c r="N88" i="11"/>
  <c r="N89" i="11"/>
  <c r="N90" i="11"/>
  <c r="N91" i="11"/>
  <c r="N92" i="11"/>
  <c r="N94" i="11"/>
  <c r="M5" i="3"/>
  <c r="M6" i="3"/>
  <c r="O94" i="10"/>
  <c r="O91" i="10"/>
  <c r="O90" i="10"/>
  <c r="O89" i="10"/>
  <c r="O88" i="10"/>
  <c r="O87" i="10"/>
  <c r="O85" i="10"/>
  <c r="O84" i="10"/>
  <c r="O82" i="10"/>
  <c r="O81" i="10"/>
  <c r="O80" i="10"/>
  <c r="O79" i="10"/>
  <c r="O78" i="10"/>
  <c r="O77" i="10"/>
  <c r="O75" i="10"/>
  <c r="O74" i="10"/>
  <c r="O72" i="10"/>
  <c r="O71" i="10"/>
  <c r="O70" i="10"/>
  <c r="O69" i="10"/>
  <c r="O68" i="10"/>
  <c r="O67" i="10"/>
  <c r="O65" i="10"/>
  <c r="O64" i="10"/>
  <c r="O61" i="10"/>
  <c r="O60" i="10"/>
  <c r="O59" i="10"/>
  <c r="O58" i="10"/>
  <c r="O57" i="10"/>
  <c r="O55" i="10"/>
  <c r="O54" i="10"/>
  <c r="O52" i="10"/>
  <c r="O51" i="10"/>
  <c r="O50" i="10"/>
  <c r="O49" i="10"/>
  <c r="O48" i="10"/>
  <c r="O47" i="10"/>
  <c r="O45" i="10"/>
  <c r="O44" i="10"/>
  <c r="O42" i="10"/>
  <c r="O41" i="10"/>
  <c r="O40" i="10"/>
  <c r="O39" i="10"/>
  <c r="O38" i="10"/>
  <c r="O37" i="10"/>
  <c r="O35" i="10"/>
  <c r="O34" i="10"/>
  <c r="O31" i="10"/>
  <c r="O30" i="10"/>
  <c r="O29" i="10"/>
  <c r="O28" i="10"/>
  <c r="O27" i="10"/>
  <c r="O25" i="10"/>
  <c r="O22" i="10"/>
  <c r="O21" i="10"/>
  <c r="O20" i="10"/>
  <c r="O19" i="10"/>
  <c r="O18" i="10"/>
  <c r="O17" i="10"/>
  <c r="O15" i="10"/>
  <c r="O14" i="10"/>
  <c r="O12" i="10"/>
  <c r="O11" i="10"/>
  <c r="O10" i="10"/>
  <c r="O9" i="10"/>
  <c r="O7" i="10"/>
  <c r="P94" i="10"/>
  <c r="P92" i="10"/>
  <c r="P91" i="10"/>
  <c r="P90" i="10"/>
  <c r="P89" i="10"/>
  <c r="P88" i="10"/>
  <c r="P87" i="10"/>
  <c r="P85" i="10"/>
  <c r="P84" i="10"/>
  <c r="P82" i="10"/>
  <c r="P81" i="10"/>
  <c r="P80" i="10"/>
  <c r="P79" i="10"/>
  <c r="P78" i="10"/>
  <c r="P77" i="10"/>
  <c r="P74" i="10"/>
  <c r="P72" i="10"/>
  <c r="P71" i="10"/>
  <c r="P70" i="10"/>
  <c r="P69" i="10"/>
  <c r="P68" i="10"/>
  <c r="P67" i="10"/>
  <c r="P65" i="10"/>
  <c r="P64" i="10"/>
  <c r="P61" i="10"/>
  <c r="P60" i="10"/>
  <c r="P59" i="10"/>
  <c r="P57" i="10"/>
  <c r="P55" i="10"/>
  <c r="P54" i="10"/>
  <c r="P52" i="10"/>
  <c r="P51" i="10"/>
  <c r="P50" i="10"/>
  <c r="P49" i="10"/>
  <c r="P48" i="10"/>
  <c r="P47" i="10"/>
  <c r="P45" i="10"/>
  <c r="P44" i="10"/>
  <c r="P42" i="10"/>
  <c r="P41" i="10"/>
  <c r="P40" i="10"/>
  <c r="P39" i="10"/>
  <c r="P38" i="10"/>
  <c r="P37" i="10"/>
  <c r="P35" i="10"/>
  <c r="P34" i="10"/>
  <c r="P31" i="10"/>
  <c r="P30" i="10"/>
  <c r="P29" i="10"/>
  <c r="P28" i="10"/>
  <c r="P27" i="10"/>
  <c r="P25" i="10"/>
  <c r="P24" i="10"/>
  <c r="P22" i="10"/>
  <c r="P21" i="10"/>
  <c r="P20" i="10"/>
  <c r="P19" i="10"/>
  <c r="P18" i="10"/>
  <c r="P17" i="10"/>
  <c r="P15" i="10"/>
  <c r="P14" i="10"/>
  <c r="P12" i="10"/>
  <c r="P11" i="10"/>
  <c r="P9" i="10"/>
  <c r="P8" i="10"/>
  <c r="P7" i="10"/>
  <c r="P5" i="10"/>
  <c r="O5" i="10"/>
  <c r="O37" i="7"/>
  <c r="O36" i="7"/>
  <c r="O34" i="7"/>
  <c r="O33" i="7"/>
  <c r="O32" i="7"/>
  <c r="O30" i="7"/>
  <c r="O29" i="7"/>
  <c r="O27" i="7"/>
  <c r="O25" i="7"/>
  <c r="O23" i="7"/>
  <c r="O22" i="7"/>
  <c r="O21" i="7"/>
  <c r="O20" i="7"/>
  <c r="O19" i="7"/>
  <c r="O18" i="7"/>
  <c r="O16" i="7"/>
  <c r="O15" i="7"/>
  <c r="O14" i="7"/>
  <c r="O12" i="7"/>
  <c r="O11" i="7"/>
  <c r="O10" i="7"/>
  <c r="O9" i="7"/>
  <c r="O7" i="7"/>
  <c r="N37" i="7"/>
  <c r="N36" i="7"/>
  <c r="N34" i="7"/>
  <c r="N32" i="7"/>
  <c r="N31" i="7"/>
  <c r="N30" i="7"/>
  <c r="N29" i="7"/>
  <c r="N27" i="7"/>
  <c r="N25" i="7"/>
  <c r="N23" i="7"/>
  <c r="N22" i="7"/>
  <c r="N21" i="7"/>
  <c r="N20" i="7"/>
  <c r="N19" i="7"/>
  <c r="N18" i="7"/>
  <c r="N16" i="7"/>
  <c r="N15" i="7"/>
  <c r="N14" i="7"/>
  <c r="N12" i="7"/>
  <c r="N11" i="7"/>
  <c r="N10" i="7"/>
  <c r="N9" i="7"/>
  <c r="N8" i="7"/>
  <c r="O5" i="7"/>
  <c r="N5" i="7"/>
  <c r="D75" i="18"/>
  <c r="E75" i="18"/>
  <c r="F75" i="18"/>
  <c r="G75" i="18"/>
  <c r="H75" i="18"/>
  <c r="I75" i="18"/>
  <c r="J75" i="18"/>
  <c r="K75" i="18"/>
  <c r="L75" i="18"/>
  <c r="M75" i="18"/>
  <c r="D76" i="18"/>
  <c r="E76" i="18"/>
  <c r="F76" i="18"/>
  <c r="G76" i="18"/>
  <c r="H76" i="18"/>
  <c r="I76" i="18"/>
  <c r="J76" i="18"/>
  <c r="K76" i="18"/>
  <c r="L76" i="18"/>
  <c r="M76" i="18"/>
  <c r="D77" i="18"/>
  <c r="E77" i="18"/>
  <c r="F77" i="18"/>
  <c r="G77" i="18"/>
  <c r="H77" i="18"/>
  <c r="I77" i="18"/>
  <c r="J77" i="18"/>
  <c r="K77" i="18"/>
  <c r="L77" i="18"/>
  <c r="M77" i="18"/>
  <c r="D78" i="18"/>
  <c r="E78" i="18"/>
  <c r="F78" i="18"/>
  <c r="G78" i="18"/>
  <c r="H78" i="18"/>
  <c r="I78" i="18"/>
  <c r="J78" i="18"/>
  <c r="K78" i="18"/>
  <c r="L78" i="18"/>
  <c r="M78" i="18"/>
  <c r="D79" i="18"/>
  <c r="E79" i="18"/>
  <c r="F79" i="18"/>
  <c r="G79" i="18"/>
  <c r="H79" i="18"/>
  <c r="I79" i="18"/>
  <c r="J79" i="18"/>
  <c r="K79" i="18"/>
  <c r="L79" i="18"/>
  <c r="M79" i="18"/>
  <c r="D80" i="18"/>
  <c r="E80" i="18"/>
  <c r="F80" i="18"/>
  <c r="G80" i="18"/>
  <c r="H80" i="18"/>
  <c r="I80" i="18"/>
  <c r="J80" i="18"/>
  <c r="K80" i="18"/>
  <c r="L80" i="18"/>
  <c r="M80" i="18"/>
  <c r="D81" i="18"/>
  <c r="E81" i="18"/>
  <c r="F81" i="18"/>
  <c r="G81" i="18"/>
  <c r="H81" i="18"/>
  <c r="I81" i="18"/>
  <c r="J81" i="18"/>
  <c r="K81" i="18"/>
  <c r="L81" i="18"/>
  <c r="M81" i="18"/>
  <c r="D82" i="18"/>
  <c r="E82" i="18"/>
  <c r="F82" i="18"/>
  <c r="G82" i="18"/>
  <c r="H82" i="18"/>
  <c r="I82" i="18"/>
  <c r="J82" i="18"/>
  <c r="K82" i="18"/>
  <c r="L82" i="18"/>
  <c r="M82" i="18"/>
  <c r="D83" i="18"/>
  <c r="E83" i="18"/>
  <c r="F83" i="18"/>
  <c r="G83" i="18"/>
  <c r="H83" i="18"/>
  <c r="I83" i="18"/>
  <c r="J83" i="18"/>
  <c r="K83" i="18"/>
  <c r="L83" i="18"/>
  <c r="M83" i="18"/>
  <c r="D84" i="18"/>
  <c r="E84" i="18"/>
  <c r="F84" i="18"/>
  <c r="G84" i="18"/>
  <c r="H84" i="18"/>
  <c r="I84" i="18"/>
  <c r="J84" i="18"/>
  <c r="K84" i="18"/>
  <c r="L84" i="18"/>
  <c r="M84" i="18"/>
  <c r="D65" i="18"/>
  <c r="E65" i="18"/>
  <c r="F65" i="18"/>
  <c r="G65" i="18"/>
  <c r="H65" i="18"/>
  <c r="I65" i="18"/>
  <c r="J65" i="18"/>
  <c r="K65" i="18"/>
  <c r="L65" i="18"/>
  <c r="M65" i="18"/>
  <c r="D66" i="18"/>
  <c r="E66" i="18"/>
  <c r="F66" i="18"/>
  <c r="G66" i="18"/>
  <c r="H66" i="18"/>
  <c r="I66" i="18"/>
  <c r="J66" i="18"/>
  <c r="K66" i="18"/>
  <c r="L66" i="18"/>
  <c r="M66" i="18"/>
  <c r="D67" i="18"/>
  <c r="E67" i="18"/>
  <c r="F67" i="18"/>
  <c r="G67" i="18"/>
  <c r="H67" i="18"/>
  <c r="I67" i="18"/>
  <c r="J67" i="18"/>
  <c r="K67" i="18"/>
  <c r="L67" i="18"/>
  <c r="M67" i="18"/>
  <c r="D68" i="18"/>
  <c r="E68" i="18"/>
  <c r="F68" i="18"/>
  <c r="G68" i="18"/>
  <c r="H68" i="18"/>
  <c r="I68" i="18"/>
  <c r="J68" i="18"/>
  <c r="K68" i="18"/>
  <c r="L68" i="18"/>
  <c r="M68" i="18"/>
  <c r="D69" i="18"/>
  <c r="E69" i="18"/>
  <c r="F69" i="18"/>
  <c r="G69" i="18"/>
  <c r="H69" i="18"/>
  <c r="I69" i="18"/>
  <c r="J69" i="18"/>
  <c r="K69" i="18"/>
  <c r="L69" i="18"/>
  <c r="M69" i="18"/>
  <c r="D70" i="18"/>
  <c r="E70" i="18"/>
  <c r="F70" i="18"/>
  <c r="G70" i="18"/>
  <c r="H70" i="18"/>
  <c r="I70" i="18"/>
  <c r="J70" i="18"/>
  <c r="K70" i="18"/>
  <c r="L70" i="18"/>
  <c r="M70" i="18"/>
  <c r="D71" i="18"/>
  <c r="E71" i="18"/>
  <c r="F71" i="18"/>
  <c r="G71" i="18"/>
  <c r="H71" i="18"/>
  <c r="I71" i="18"/>
  <c r="J71" i="18"/>
  <c r="K71" i="18"/>
  <c r="L71" i="18"/>
  <c r="M71" i="18"/>
  <c r="D72" i="18"/>
  <c r="E72" i="18"/>
  <c r="F72" i="18"/>
  <c r="G72" i="18"/>
  <c r="H72" i="18"/>
  <c r="I72" i="18"/>
  <c r="J72" i="18"/>
  <c r="K72" i="18"/>
  <c r="L72" i="18"/>
  <c r="M72" i="18"/>
  <c r="D73" i="18"/>
  <c r="E73" i="18"/>
  <c r="F73" i="18"/>
  <c r="G73" i="18"/>
  <c r="H73" i="18"/>
  <c r="I73" i="18"/>
  <c r="J73" i="18"/>
  <c r="K73" i="18"/>
  <c r="L73" i="18"/>
  <c r="M73" i="18"/>
  <c r="D74" i="18"/>
  <c r="E74" i="18"/>
  <c r="F74" i="18"/>
  <c r="G74" i="18"/>
  <c r="H74" i="18"/>
  <c r="I74" i="18"/>
  <c r="J74" i="18"/>
  <c r="K74" i="18"/>
  <c r="L74" i="18"/>
  <c r="M74" i="18"/>
  <c r="C66" i="18"/>
  <c r="C67" i="18"/>
  <c r="C68" i="18"/>
  <c r="C69" i="18"/>
  <c r="C70" i="18"/>
  <c r="C71" i="18"/>
  <c r="C72" i="18"/>
  <c r="C73" i="18"/>
  <c r="C74" i="18"/>
  <c r="C65" i="18"/>
  <c r="D55" i="18"/>
  <c r="E55" i="18"/>
  <c r="F55" i="18"/>
  <c r="G55" i="18"/>
  <c r="H55" i="18"/>
  <c r="I55" i="18"/>
  <c r="J55" i="18"/>
  <c r="K55" i="18"/>
  <c r="L55" i="18"/>
  <c r="M55" i="18"/>
  <c r="D56" i="18"/>
  <c r="E56" i="18"/>
  <c r="F56" i="18"/>
  <c r="G56" i="18"/>
  <c r="H56" i="18"/>
  <c r="I56" i="18"/>
  <c r="J56" i="18"/>
  <c r="K56" i="18"/>
  <c r="L56" i="18"/>
  <c r="M56" i="18"/>
  <c r="D57" i="18"/>
  <c r="E57" i="18"/>
  <c r="F57" i="18"/>
  <c r="G57" i="18"/>
  <c r="H57" i="18"/>
  <c r="I57" i="18"/>
  <c r="J57" i="18"/>
  <c r="K57" i="18"/>
  <c r="L57" i="18"/>
  <c r="M57" i="18"/>
  <c r="D58" i="18"/>
  <c r="E58" i="18"/>
  <c r="F58" i="18"/>
  <c r="G58" i="18"/>
  <c r="H58" i="18"/>
  <c r="I58" i="18"/>
  <c r="J58" i="18"/>
  <c r="K58" i="18"/>
  <c r="L58" i="18"/>
  <c r="M58" i="18"/>
  <c r="D59" i="18"/>
  <c r="E59" i="18"/>
  <c r="F59" i="18"/>
  <c r="G59" i="18"/>
  <c r="H59" i="18"/>
  <c r="I59" i="18"/>
  <c r="J59" i="18"/>
  <c r="K59" i="18"/>
  <c r="L59" i="18"/>
  <c r="M59" i="18"/>
  <c r="D60" i="18"/>
  <c r="E60" i="18"/>
  <c r="F60" i="18"/>
  <c r="G60" i="18"/>
  <c r="H60" i="18"/>
  <c r="I60" i="18"/>
  <c r="J60" i="18"/>
  <c r="K60" i="18"/>
  <c r="L60" i="18"/>
  <c r="M60" i="18"/>
  <c r="D61" i="18"/>
  <c r="E61" i="18"/>
  <c r="F61" i="18"/>
  <c r="G61" i="18"/>
  <c r="H61" i="18"/>
  <c r="I61" i="18"/>
  <c r="J61" i="18"/>
  <c r="K61" i="18"/>
  <c r="L61" i="18"/>
  <c r="M61" i="18"/>
  <c r="D62" i="18"/>
  <c r="E62" i="18"/>
  <c r="F62" i="18"/>
  <c r="G62" i="18"/>
  <c r="H62" i="18"/>
  <c r="I62" i="18"/>
  <c r="J62" i="18"/>
  <c r="K62" i="18"/>
  <c r="L62" i="18"/>
  <c r="M62" i="18"/>
  <c r="D63" i="18"/>
  <c r="E63" i="18"/>
  <c r="F63" i="18"/>
  <c r="G63" i="18"/>
  <c r="H63" i="18"/>
  <c r="I63" i="18"/>
  <c r="J63" i="18"/>
  <c r="K63" i="18"/>
  <c r="L63" i="18"/>
  <c r="M63" i="18"/>
  <c r="D64" i="18"/>
  <c r="E64" i="18"/>
  <c r="F64" i="18"/>
  <c r="G64" i="18"/>
  <c r="H64" i="18"/>
  <c r="I64" i="18"/>
  <c r="J64" i="18"/>
  <c r="K64" i="18"/>
  <c r="L64" i="18"/>
  <c r="M64" i="18"/>
  <c r="C56" i="18"/>
  <c r="C57" i="18"/>
  <c r="C58" i="18"/>
  <c r="C59" i="18"/>
  <c r="C60" i="18"/>
  <c r="C61" i="18"/>
  <c r="C62" i="18"/>
  <c r="C63" i="18"/>
  <c r="C64" i="18"/>
  <c r="C55" i="18"/>
  <c r="D33" i="18"/>
  <c r="E33" i="18"/>
  <c r="F33" i="18"/>
  <c r="G33" i="18"/>
  <c r="H33" i="18"/>
  <c r="I33" i="18"/>
  <c r="J33" i="18"/>
  <c r="K33" i="18"/>
  <c r="L33" i="18"/>
  <c r="M33" i="18"/>
  <c r="D34" i="18"/>
  <c r="E34" i="18"/>
  <c r="F34" i="18"/>
  <c r="G34" i="18"/>
  <c r="H34" i="18"/>
  <c r="I34" i="18"/>
  <c r="J34" i="18"/>
  <c r="K34" i="18"/>
  <c r="L34" i="18"/>
  <c r="M34" i="18"/>
  <c r="D35" i="18"/>
  <c r="E35" i="18"/>
  <c r="F35" i="18"/>
  <c r="G35" i="18"/>
  <c r="H35" i="18"/>
  <c r="I35" i="18"/>
  <c r="J35" i="18"/>
  <c r="K35" i="18"/>
  <c r="L35" i="18"/>
  <c r="M35" i="18"/>
  <c r="D36" i="18"/>
  <c r="E36" i="18"/>
  <c r="F36" i="18"/>
  <c r="G36" i="18"/>
  <c r="H36" i="18"/>
  <c r="I36" i="18"/>
  <c r="V6" i="18" s="1"/>
  <c r="J36" i="18"/>
  <c r="K36" i="18"/>
  <c r="L36" i="18"/>
  <c r="M36" i="18"/>
  <c r="D37" i="18"/>
  <c r="E37" i="18"/>
  <c r="F37" i="18"/>
  <c r="G37" i="18"/>
  <c r="H37" i="18"/>
  <c r="I37" i="18"/>
  <c r="J37" i="18"/>
  <c r="K37" i="18"/>
  <c r="L37" i="18"/>
  <c r="Y7" i="18" s="1"/>
  <c r="M37" i="18"/>
  <c r="D38" i="18"/>
  <c r="E38" i="18"/>
  <c r="F38" i="18"/>
  <c r="G38" i="18"/>
  <c r="H38" i="18"/>
  <c r="I38" i="18"/>
  <c r="J38" i="18"/>
  <c r="K38" i="18"/>
  <c r="L38" i="18"/>
  <c r="M38" i="18"/>
  <c r="D39" i="18"/>
  <c r="E39" i="18"/>
  <c r="F39" i="18"/>
  <c r="G39" i="18"/>
  <c r="H39" i="18"/>
  <c r="I39" i="18"/>
  <c r="J39" i="18"/>
  <c r="K39" i="18"/>
  <c r="L39" i="18"/>
  <c r="M39" i="18"/>
  <c r="D40" i="18"/>
  <c r="E40" i="18"/>
  <c r="F40" i="18"/>
  <c r="G40" i="18"/>
  <c r="H40" i="18"/>
  <c r="I40" i="18"/>
  <c r="J40" i="18"/>
  <c r="K40" i="18"/>
  <c r="L40" i="18"/>
  <c r="M40" i="18"/>
  <c r="D41" i="18"/>
  <c r="E41" i="18"/>
  <c r="F41" i="18"/>
  <c r="G41" i="18"/>
  <c r="H41" i="18"/>
  <c r="I41" i="18"/>
  <c r="J41" i="18"/>
  <c r="K41" i="18"/>
  <c r="L41" i="18"/>
  <c r="M41" i="18"/>
  <c r="D42" i="18"/>
  <c r="E42" i="18"/>
  <c r="F42" i="18"/>
  <c r="G42" i="18"/>
  <c r="H42" i="18"/>
  <c r="I42" i="18"/>
  <c r="J42" i="18"/>
  <c r="K42" i="18"/>
  <c r="L42" i="18"/>
  <c r="M42" i="18"/>
  <c r="C34" i="18"/>
  <c r="C35" i="18"/>
  <c r="C36" i="18"/>
  <c r="C37" i="18"/>
  <c r="C38" i="18"/>
  <c r="C39" i="18"/>
  <c r="C40" i="18"/>
  <c r="C41" i="18"/>
  <c r="P11" i="18" s="1"/>
  <c r="C42" i="18"/>
  <c r="C33" i="18"/>
  <c r="D23" i="18"/>
  <c r="E23" i="18"/>
  <c r="F23" i="18"/>
  <c r="G23" i="18"/>
  <c r="H23" i="18"/>
  <c r="I23" i="18"/>
  <c r="J23" i="18"/>
  <c r="K23" i="18"/>
  <c r="L23" i="18"/>
  <c r="M23" i="18"/>
  <c r="D24" i="18"/>
  <c r="E24" i="18"/>
  <c r="F24" i="18"/>
  <c r="G24" i="18"/>
  <c r="H24" i="18"/>
  <c r="I24" i="18"/>
  <c r="J24" i="18"/>
  <c r="K24" i="18"/>
  <c r="L24" i="18"/>
  <c r="M24" i="18"/>
  <c r="D25" i="18"/>
  <c r="E25" i="18"/>
  <c r="F25" i="18"/>
  <c r="G25" i="18"/>
  <c r="H25" i="18"/>
  <c r="I25" i="18"/>
  <c r="J25" i="18"/>
  <c r="K25" i="18"/>
  <c r="L25" i="18"/>
  <c r="M25" i="18"/>
  <c r="D26" i="18"/>
  <c r="E26" i="18"/>
  <c r="F26" i="18"/>
  <c r="G26" i="18"/>
  <c r="H26" i="18"/>
  <c r="I26" i="18"/>
  <c r="J26" i="18"/>
  <c r="K26" i="18"/>
  <c r="L26" i="18"/>
  <c r="M26" i="18"/>
  <c r="D27" i="18"/>
  <c r="E27" i="18"/>
  <c r="F27" i="18"/>
  <c r="G27" i="18"/>
  <c r="H27" i="18"/>
  <c r="I27" i="18"/>
  <c r="J27" i="18"/>
  <c r="K27" i="18"/>
  <c r="L27" i="18"/>
  <c r="M27" i="18"/>
  <c r="D28" i="18"/>
  <c r="E28" i="18"/>
  <c r="F28" i="18"/>
  <c r="G28" i="18"/>
  <c r="H28" i="18"/>
  <c r="I28" i="18"/>
  <c r="J28" i="18"/>
  <c r="K28" i="18"/>
  <c r="L28" i="18"/>
  <c r="M28" i="18"/>
  <c r="D29" i="18"/>
  <c r="E29" i="18"/>
  <c r="F29" i="18"/>
  <c r="G29" i="18"/>
  <c r="H29" i="18"/>
  <c r="I29" i="18"/>
  <c r="J29" i="18"/>
  <c r="K29" i="18"/>
  <c r="L29" i="18"/>
  <c r="M29" i="18"/>
  <c r="D30" i="18"/>
  <c r="E30" i="18"/>
  <c r="F30" i="18"/>
  <c r="G30" i="18"/>
  <c r="H30" i="18"/>
  <c r="I30" i="18"/>
  <c r="J30" i="18"/>
  <c r="K30" i="18"/>
  <c r="L30" i="18"/>
  <c r="M30" i="18"/>
  <c r="D31" i="18"/>
  <c r="E31" i="18"/>
  <c r="F31" i="18"/>
  <c r="G31" i="18"/>
  <c r="H31" i="18"/>
  <c r="I31" i="18"/>
  <c r="J31" i="18"/>
  <c r="K31" i="18"/>
  <c r="L31" i="18"/>
  <c r="M31" i="18"/>
  <c r="D32" i="18"/>
  <c r="E32" i="18"/>
  <c r="F32" i="18"/>
  <c r="G32" i="18"/>
  <c r="H32" i="18"/>
  <c r="I32" i="18"/>
  <c r="J32" i="18"/>
  <c r="K32" i="18"/>
  <c r="L32" i="18"/>
  <c r="M32" i="18"/>
  <c r="C24" i="18"/>
  <c r="C25" i="18"/>
  <c r="C26" i="18"/>
  <c r="C27" i="18"/>
  <c r="C28" i="18"/>
  <c r="C29" i="18"/>
  <c r="C30" i="18"/>
  <c r="C31" i="18"/>
  <c r="C32" i="18"/>
  <c r="C23" i="18"/>
  <c r="C4" i="18"/>
  <c r="C12" i="18" s="1"/>
  <c r="D4" i="18"/>
  <c r="D12" i="18" s="1"/>
  <c r="E4" i="18"/>
  <c r="R4" i="18" s="1"/>
  <c r="F4" i="18"/>
  <c r="G4" i="18"/>
  <c r="G12" i="18" s="1"/>
  <c r="H4" i="18"/>
  <c r="H12" i="18" s="1"/>
  <c r="I4" i="18"/>
  <c r="I12" i="18" s="1"/>
  <c r="J4" i="18"/>
  <c r="K4" i="18"/>
  <c r="L4" i="18"/>
  <c r="M4" i="18"/>
  <c r="M12" i="18" s="1"/>
  <c r="C5" i="18"/>
  <c r="D5" i="18"/>
  <c r="E5" i="18"/>
  <c r="F5" i="18"/>
  <c r="G5" i="18"/>
  <c r="H5" i="18"/>
  <c r="I5" i="18"/>
  <c r="J5" i="18"/>
  <c r="K5" i="18"/>
  <c r="L5" i="18"/>
  <c r="M5" i="18"/>
  <c r="C6" i="18"/>
  <c r="D6" i="18"/>
  <c r="E6" i="18"/>
  <c r="F6" i="18"/>
  <c r="G6" i="18"/>
  <c r="H6" i="18"/>
  <c r="I6" i="18"/>
  <c r="J6" i="18"/>
  <c r="K6" i="18"/>
  <c r="L6" i="18"/>
  <c r="M6" i="18"/>
  <c r="C7" i="18"/>
  <c r="D7" i="18"/>
  <c r="E7" i="18"/>
  <c r="F7" i="18"/>
  <c r="G7" i="18"/>
  <c r="H7" i="18"/>
  <c r="I7" i="18"/>
  <c r="J7" i="18"/>
  <c r="K7" i="18"/>
  <c r="L7" i="18"/>
  <c r="M7" i="18"/>
  <c r="C8" i="18"/>
  <c r="D8" i="18"/>
  <c r="E8" i="18"/>
  <c r="F8" i="18"/>
  <c r="G8" i="18"/>
  <c r="H8" i="18"/>
  <c r="I8" i="18"/>
  <c r="J8" i="18"/>
  <c r="K8" i="18"/>
  <c r="L8" i="18"/>
  <c r="M8" i="18"/>
  <c r="C9" i="18"/>
  <c r="D9" i="18"/>
  <c r="E9" i="18"/>
  <c r="F9" i="18"/>
  <c r="G9" i="18"/>
  <c r="H9" i="18"/>
  <c r="I9" i="18"/>
  <c r="J9" i="18"/>
  <c r="K9" i="18"/>
  <c r="L9" i="18"/>
  <c r="M9" i="18"/>
  <c r="C10" i="18"/>
  <c r="D10" i="18"/>
  <c r="E10" i="18"/>
  <c r="F10" i="18"/>
  <c r="G10" i="18"/>
  <c r="H10" i="18"/>
  <c r="I10" i="18"/>
  <c r="J10" i="18"/>
  <c r="K10" i="18"/>
  <c r="L10" i="18"/>
  <c r="Y10" i="18" s="1"/>
  <c r="M10" i="18"/>
  <c r="C11" i="18"/>
  <c r="D11" i="18"/>
  <c r="E11" i="18"/>
  <c r="F11" i="18"/>
  <c r="G11" i="18"/>
  <c r="H11" i="18"/>
  <c r="I11" i="18"/>
  <c r="J11" i="18"/>
  <c r="K11" i="18"/>
  <c r="L11" i="18"/>
  <c r="M11" i="18"/>
  <c r="D3" i="18"/>
  <c r="E3" i="18"/>
  <c r="E12" i="18" s="1"/>
  <c r="F3" i="18"/>
  <c r="F12" i="18" s="1"/>
  <c r="G3" i="18"/>
  <c r="H3" i="18"/>
  <c r="I3" i="18"/>
  <c r="J3" i="18"/>
  <c r="J12" i="18" s="1"/>
  <c r="K3" i="18"/>
  <c r="K12" i="18" s="1"/>
  <c r="L3" i="18"/>
  <c r="L12" i="18" s="1"/>
  <c r="M3" i="18"/>
  <c r="C3" i="18"/>
  <c r="C77" i="18"/>
  <c r="C78" i="18"/>
  <c r="C79" i="18"/>
  <c r="C80" i="18"/>
  <c r="C81" i="18"/>
  <c r="C82" i="18"/>
  <c r="C83" i="18"/>
  <c r="G16" i="5"/>
  <c r="F16" i="5"/>
  <c r="D16" i="5"/>
  <c r="C75" i="18"/>
  <c r="C76" i="18"/>
  <c r="C47" i="18"/>
  <c r="C15" i="18"/>
  <c r="M20" i="18"/>
  <c r="M52" i="18"/>
  <c r="L21" i="18"/>
  <c r="L53" i="18"/>
  <c r="I17" i="18"/>
  <c r="I49" i="18"/>
  <c r="C46" i="18"/>
  <c r="C14" i="18"/>
  <c r="H47" i="18"/>
  <c r="H15" i="18"/>
  <c r="K51" i="18"/>
  <c r="K19" i="18"/>
  <c r="K13" i="18"/>
  <c r="X3" i="18" s="1"/>
  <c r="K45" i="18"/>
  <c r="H52" i="18"/>
  <c r="H20" i="18"/>
  <c r="H49" i="18"/>
  <c r="H17" i="18"/>
  <c r="K50" i="18"/>
  <c r="K18" i="18"/>
  <c r="E47" i="18"/>
  <c r="E15" i="18"/>
  <c r="I47" i="18"/>
  <c r="I15" i="18"/>
  <c r="D13" i="18"/>
  <c r="D45" i="18"/>
  <c r="M49" i="18"/>
  <c r="M17" i="18"/>
  <c r="E50" i="18"/>
  <c r="E18" i="18"/>
  <c r="E46" i="18"/>
  <c r="E14" i="18"/>
  <c r="J47" i="18"/>
  <c r="J15" i="18"/>
  <c r="M19" i="18"/>
  <c r="M51" i="18"/>
  <c r="D17" i="18"/>
  <c r="D49" i="18"/>
  <c r="J17" i="18"/>
  <c r="J49" i="18"/>
  <c r="I18" i="18"/>
  <c r="I50" i="18"/>
  <c r="H18" i="18"/>
  <c r="H50" i="18"/>
  <c r="F16" i="18"/>
  <c r="F48" i="18"/>
  <c r="H45" i="18"/>
  <c r="H13" i="18"/>
  <c r="M50" i="18"/>
  <c r="M18" i="18"/>
  <c r="L47" i="18"/>
  <c r="L15" i="18"/>
  <c r="F49" i="18"/>
  <c r="F17" i="18"/>
  <c r="D16" i="18"/>
  <c r="D48" i="18"/>
  <c r="M47" i="18"/>
  <c r="M15" i="18"/>
  <c r="H48" i="18"/>
  <c r="H16" i="18"/>
  <c r="J13" i="18"/>
  <c r="J45" i="18"/>
  <c r="J51" i="18"/>
  <c r="J19" i="18"/>
  <c r="C53" i="18"/>
  <c r="C21" i="18"/>
  <c r="D51" i="18"/>
  <c r="D19" i="18"/>
  <c r="I14" i="18"/>
  <c r="I46" i="18"/>
  <c r="F50" i="18"/>
  <c r="F18" i="18"/>
  <c r="G48" i="18"/>
  <c r="G16" i="18"/>
  <c r="L17" i="18"/>
  <c r="L49" i="18"/>
  <c r="E45" i="18"/>
  <c r="E13" i="18"/>
  <c r="E53" i="18"/>
  <c r="E21" i="18"/>
  <c r="G50" i="18"/>
  <c r="G18" i="18"/>
  <c r="G53" i="18"/>
  <c r="G21" i="18"/>
  <c r="F19" i="18"/>
  <c r="S9" i="18" s="1"/>
  <c r="F51" i="18"/>
  <c r="J48" i="18"/>
  <c r="J16" i="18"/>
  <c r="D50" i="18"/>
  <c r="D18" i="18"/>
  <c r="L13" i="18"/>
  <c r="L45" i="18"/>
  <c r="G52" i="18"/>
  <c r="G20" i="18"/>
  <c r="K21" i="18"/>
  <c r="K53" i="18"/>
  <c r="L51" i="18"/>
  <c r="L19" i="18"/>
  <c r="K46" i="18"/>
  <c r="K14" i="18"/>
  <c r="C51" i="18"/>
  <c r="C19" i="18"/>
  <c r="I48" i="18"/>
  <c r="I16" i="18"/>
  <c r="I52" i="18"/>
  <c r="I20" i="18"/>
  <c r="M45" i="18"/>
  <c r="M13" i="18"/>
  <c r="M53" i="18"/>
  <c r="M21" i="18"/>
  <c r="H14" i="18"/>
  <c r="H46" i="18"/>
  <c r="L46" i="18"/>
  <c r="L14" i="18"/>
  <c r="K17" i="18"/>
  <c r="K49" i="18"/>
  <c r="K47" i="18"/>
  <c r="K15" i="18"/>
  <c r="G14" i="18"/>
  <c r="G46" i="18"/>
  <c r="J52" i="18"/>
  <c r="J20" i="18"/>
  <c r="F46" i="18"/>
  <c r="F14" i="18"/>
  <c r="H19" i="18"/>
  <c r="H51" i="18"/>
  <c r="C52" i="18"/>
  <c r="C20" i="18"/>
  <c r="L50" i="18"/>
  <c r="L18" i="18"/>
  <c r="C17" i="18"/>
  <c r="C49" i="18"/>
  <c r="D21" i="18"/>
  <c r="D53" i="18"/>
  <c r="J14" i="18"/>
  <c r="J46" i="18"/>
  <c r="F53" i="18"/>
  <c r="F21" i="18"/>
  <c r="M46" i="18"/>
  <c r="M14" i="18"/>
  <c r="I21" i="18"/>
  <c r="I53" i="18"/>
  <c r="E19" i="18"/>
  <c r="E51" i="18"/>
  <c r="D52" i="18"/>
  <c r="D20" i="18"/>
  <c r="C16" i="18"/>
  <c r="C48" i="18"/>
  <c r="E20" i="18"/>
  <c r="E52" i="18"/>
  <c r="E49" i="18"/>
  <c r="E17" i="18"/>
  <c r="H53" i="18"/>
  <c r="H21" i="18"/>
  <c r="J18" i="18"/>
  <c r="J50" i="18"/>
  <c r="G15" i="18"/>
  <c r="G47" i="18"/>
  <c r="D47" i="18"/>
  <c r="D15" i="18"/>
  <c r="G19" i="18"/>
  <c r="G51" i="18"/>
  <c r="F52" i="18"/>
  <c r="F20" i="18"/>
  <c r="C45" i="18"/>
  <c r="C13" i="18"/>
  <c r="F45" i="18"/>
  <c r="F13" i="18"/>
  <c r="E16" i="18"/>
  <c r="E48" i="18"/>
  <c r="M16" i="18"/>
  <c r="M48" i="18"/>
  <c r="C18" i="18"/>
  <c r="C50" i="18"/>
  <c r="D46" i="18"/>
  <c r="D14" i="18"/>
  <c r="K20" i="18"/>
  <c r="K52" i="18"/>
  <c r="G49" i="18"/>
  <c r="G17" i="18"/>
  <c r="J21" i="18"/>
  <c r="J53" i="18"/>
  <c r="G45" i="18"/>
  <c r="G13" i="18"/>
  <c r="L48" i="18"/>
  <c r="L16" i="18"/>
  <c r="F15" i="18"/>
  <c r="F47" i="18"/>
  <c r="I51" i="18"/>
  <c r="I19" i="18"/>
  <c r="L20" i="18"/>
  <c r="L52" i="18"/>
  <c r="I13" i="18"/>
  <c r="I45" i="18"/>
  <c r="K16" i="18"/>
  <c r="K48" i="18"/>
  <c r="C84" i="18"/>
  <c r="D54" i="18"/>
  <c r="D22" i="18"/>
  <c r="C54" i="18"/>
  <c r="C22" i="18"/>
  <c r="K54" i="18"/>
  <c r="K22" i="18"/>
  <c r="F54" i="18"/>
  <c r="F22" i="18"/>
  <c r="L54" i="18"/>
  <c r="L22" i="18"/>
  <c r="I22" i="18"/>
  <c r="I54" i="18"/>
  <c r="J22" i="18"/>
  <c r="J54" i="18"/>
  <c r="G54" i="18"/>
  <c r="G22" i="18"/>
  <c r="H22" i="18"/>
  <c r="H54" i="18"/>
  <c r="E54" i="18"/>
  <c r="E22" i="18"/>
  <c r="M54" i="18"/>
  <c r="M22" i="18"/>
  <c r="Z10" i="18" l="1"/>
  <c r="S49" i="18"/>
  <c r="U5" i="18"/>
  <c r="T11" i="18"/>
  <c r="X5" i="18"/>
  <c r="W12" i="18"/>
  <c r="Y6" i="18"/>
  <c r="Q11" i="18"/>
  <c r="W5" i="18"/>
  <c r="U8" i="18"/>
  <c r="Y47" i="18"/>
  <c r="Z8" i="18"/>
  <c r="Y4" i="18"/>
  <c r="V12" i="18"/>
  <c r="S12" i="18"/>
  <c r="R10" i="18"/>
  <c r="Q6" i="18"/>
  <c r="V10" i="18"/>
  <c r="S6" i="18"/>
  <c r="X8" i="18"/>
  <c r="Z51" i="18"/>
  <c r="Q52" i="18"/>
  <c r="Q45" i="18"/>
  <c r="T51" i="18"/>
  <c r="Y45" i="18"/>
  <c r="Y50" i="18"/>
  <c r="U48" i="18"/>
  <c r="U51" i="18"/>
  <c r="W48" i="18"/>
  <c r="Y49" i="18"/>
  <c r="W51" i="18"/>
  <c r="W54" i="18"/>
  <c r="Q54" i="18"/>
  <c r="Y48" i="18"/>
  <c r="R12" i="18"/>
  <c r="Q10" i="18"/>
  <c r="X4" i="18"/>
  <c r="Z7" i="18"/>
  <c r="V5" i="18"/>
  <c r="X52" i="18"/>
  <c r="U11" i="18"/>
  <c r="W6" i="18"/>
  <c r="S4" i="18"/>
  <c r="V9" i="18"/>
  <c r="X10" i="18"/>
  <c r="R7" i="18"/>
  <c r="T8" i="18"/>
  <c r="W7" i="18"/>
  <c r="Z46" i="18"/>
  <c r="X11" i="18"/>
  <c r="T3" i="18"/>
  <c r="W45" i="18"/>
  <c r="V45" i="18"/>
  <c r="Z6" i="18"/>
  <c r="Q47" i="18"/>
  <c r="W46" i="18"/>
  <c r="U9" i="18"/>
  <c r="R8" i="18"/>
  <c r="P4" i="18"/>
  <c r="Y52" i="18"/>
  <c r="W11" i="18"/>
  <c r="R54" i="18"/>
  <c r="V50" i="18"/>
  <c r="R48" i="18"/>
  <c r="X45" i="18"/>
  <c r="X12" i="18"/>
  <c r="S3" i="18"/>
  <c r="U4" i="18"/>
  <c r="Q8" i="18"/>
  <c r="V4" i="18"/>
  <c r="U3" i="18"/>
  <c r="Y8" i="18"/>
  <c r="Q48" i="18"/>
  <c r="Q9" i="18"/>
  <c r="Q7" i="18"/>
  <c r="P12" i="18"/>
  <c r="R9" i="18"/>
  <c r="U10" i="18"/>
  <c r="U7" i="18"/>
  <c r="Y3" i="18"/>
  <c r="S52" i="18"/>
  <c r="U47" i="18"/>
  <c r="W52" i="18"/>
  <c r="Z3" i="18"/>
  <c r="Q3" i="18"/>
  <c r="Z54" i="18"/>
  <c r="S10" i="18"/>
  <c r="T4" i="18"/>
  <c r="P6" i="18"/>
  <c r="Q12" i="18"/>
  <c r="V3" i="18"/>
  <c r="P3" i="18"/>
  <c r="T10" i="18"/>
  <c r="X6" i="18"/>
  <c r="Z12" i="18"/>
  <c r="T9" i="18"/>
  <c r="Y12" i="18"/>
  <c r="U12" i="18"/>
  <c r="U6" i="18"/>
  <c r="S5" i="18"/>
  <c r="Q4" i="18"/>
  <c r="X51" i="18"/>
  <c r="P10" i="18"/>
  <c r="S11" i="18"/>
  <c r="U50" i="18"/>
  <c r="Y46" i="18"/>
  <c r="P9" i="18"/>
  <c r="T12" i="18"/>
  <c r="R11" i="18"/>
  <c r="Z9" i="18"/>
  <c r="V7" i="18"/>
  <c r="T6" i="18"/>
  <c r="P8" i="18"/>
  <c r="Y9" i="18"/>
  <c r="W8" i="18"/>
  <c r="Q5" i="18"/>
  <c r="P54" i="18"/>
  <c r="U53" i="18"/>
  <c r="Q51" i="18"/>
  <c r="S46" i="18"/>
  <c r="Y53" i="18"/>
  <c r="S50" i="18"/>
  <c r="Q49" i="18"/>
  <c r="U45" i="18"/>
  <c r="P5" i="18"/>
  <c r="P7" i="18"/>
  <c r="X9" i="18"/>
  <c r="V8" i="18"/>
  <c r="T7" i="18"/>
  <c r="R6" i="18"/>
  <c r="Z4" i="18"/>
  <c r="X53" i="18"/>
  <c r="R50" i="18"/>
  <c r="P52" i="18"/>
  <c r="Y11" i="18"/>
  <c r="W9" i="18"/>
  <c r="S7" i="18"/>
  <c r="W3" i="18"/>
  <c r="S53" i="18"/>
  <c r="W49" i="18"/>
  <c r="W47" i="18"/>
  <c r="P51" i="18"/>
  <c r="Z11" i="18"/>
  <c r="Z5" i="18"/>
  <c r="Z52" i="18"/>
  <c r="W10" i="18"/>
  <c r="S8" i="18"/>
  <c r="Y5" i="18"/>
  <c r="W4" i="18"/>
  <c r="P49" i="18"/>
  <c r="V11" i="18"/>
  <c r="V51" i="18"/>
  <c r="T50" i="18"/>
  <c r="R49" i="18"/>
  <c r="Z47" i="18"/>
  <c r="X46" i="18"/>
  <c r="T47" i="18"/>
  <c r="P48" i="18"/>
  <c r="U54" i="18"/>
  <c r="S47" i="18"/>
  <c r="Q46" i="18"/>
  <c r="P46" i="18"/>
  <c r="X7" i="18"/>
  <c r="T5" i="18"/>
  <c r="R3" i="18"/>
  <c r="R53" i="18"/>
  <c r="X50" i="18"/>
  <c r="V49" i="18"/>
  <c r="T48" i="18"/>
  <c r="Z45" i="18"/>
  <c r="P45" i="18"/>
  <c r="S54" i="18"/>
  <c r="W50" i="18"/>
  <c r="U49" i="18"/>
  <c r="T54" i="18"/>
  <c r="V52" i="18"/>
  <c r="Z48" i="18"/>
  <c r="X47" i="18"/>
  <c r="V46" i="18"/>
  <c r="T45" i="18"/>
  <c r="V53" i="18"/>
  <c r="T52" i="18"/>
  <c r="R51" i="18"/>
  <c r="Z49" i="18"/>
  <c r="X48" i="18"/>
  <c r="V47" i="18"/>
  <c r="T46" i="18"/>
  <c r="R45" i="18"/>
  <c r="K11" i="5"/>
  <c r="K12" i="5"/>
  <c r="K13" i="5"/>
  <c r="K14" i="5"/>
  <c r="K15" i="5"/>
  <c r="K4" i="5"/>
  <c r="K5" i="5"/>
  <c r="K6" i="5"/>
  <c r="K7" i="5"/>
  <c r="K8" i="5"/>
  <c r="K9" i="5"/>
  <c r="K10" i="5"/>
  <c r="E16" i="5"/>
  <c r="H16" i="5"/>
  <c r="I16" i="5"/>
  <c r="P47" i="18"/>
  <c r="Z53" i="18"/>
  <c r="T49" i="18"/>
  <c r="Y54" i="18"/>
  <c r="W53" i="18"/>
  <c r="U52" i="18"/>
  <c r="S51" i="18"/>
  <c r="Q50" i="18"/>
  <c r="U46" i="18"/>
  <c r="S45" i="18"/>
  <c r="P53" i="18"/>
  <c r="V54" i="18"/>
  <c r="T53" i="18"/>
  <c r="R52" i="18"/>
  <c r="Z50" i="18"/>
  <c r="X49" i="18"/>
  <c r="V48" i="18"/>
  <c r="R46" i="18"/>
  <c r="R47" i="18"/>
  <c r="P50" i="18"/>
  <c r="Q53" i="18"/>
  <c r="Y51" i="18"/>
  <c r="S48" i="18"/>
  <c r="R5" i="18"/>
  <c r="X54" i="18"/>
  <c r="K16" i="5" l="1"/>
</calcChain>
</file>

<file path=xl/sharedStrings.xml><?xml version="1.0" encoding="utf-8"?>
<sst xmlns="http://schemas.openxmlformats.org/spreadsheetml/2006/main" count="1237" uniqueCount="185">
  <si>
    <t>Chapter 5: Sentencing of children</t>
  </si>
  <si>
    <t>Table</t>
  </si>
  <si>
    <t>Title</t>
  </si>
  <si>
    <t>Children proceeded against or sentenced</t>
  </si>
  <si>
    <t>Table 5.1</t>
  </si>
  <si>
    <t>Children proceeded against at magistrates' courts by type of offence, years ending March 2015 to 2025</t>
  </si>
  <si>
    <t>Table 5.2</t>
  </si>
  <si>
    <t>Average number of days taken from offence to completion for youth criminal cases in England and Wales, years ending March 2015 to 2025</t>
  </si>
  <si>
    <t>Table 5.3</t>
  </si>
  <si>
    <t>Children found guilty at all courts by sex, age group, offence type and offence group, year ending March 2025</t>
  </si>
  <si>
    <t>Table 5.4</t>
  </si>
  <si>
    <t>Sentencing occasions of children by type of sentence, years ending March 2015 to 2025</t>
  </si>
  <si>
    <t>Table 5.5</t>
  </si>
  <si>
    <t>Sentencing occasions of children by offence type and type of sentence, years ending March 2015 to March 2025</t>
  </si>
  <si>
    <t>Table 5.6</t>
  </si>
  <si>
    <t>Table 5.7</t>
  </si>
  <si>
    <t>Table 5.8</t>
  </si>
  <si>
    <t>Sentencing occasions of children for indictable offences by ethnicity and type of sentence, years ending March 2015 to 2025</t>
  </si>
  <si>
    <t>Youth Rehabilitation Order (YRO) requirements</t>
  </si>
  <si>
    <t>Table 5.9</t>
  </si>
  <si>
    <t>Types of requirements given to children receiving a Youth Rehabilitation Order (YRO), year ending March 2025</t>
  </si>
  <si>
    <t>Table 5.10</t>
  </si>
  <si>
    <t>Distribution of Youth Rehabilitation Order (YRO) requirements, year ending March 2025</t>
  </si>
  <si>
    <t>Sources:</t>
  </si>
  <si>
    <t>Criminal Justice Statistics Quarterly</t>
  </si>
  <si>
    <t>Bespoke analysis of the Court Proceedings Database</t>
  </si>
  <si>
    <t>Youth Justice Application Framework</t>
  </si>
  <si>
    <t>Notes</t>
  </si>
  <si>
    <t>This worksheet contains one table and refers to notes for chapter 5 supplementary tables.</t>
  </si>
  <si>
    <t>Note number</t>
  </si>
  <si>
    <t>Note text</t>
  </si>
  <si>
    <t>Where a youth panel sat.</t>
  </si>
  <si>
    <t>Excludes a small number of cases with identified data quality issues (e.g. no date information recorded), breaches and appeals.</t>
  </si>
  <si>
    <t>Data linked using probabilistic recording linking ('Splink') methodology - further information of the matching methodology is available at the following link: https://www.gov.uk/government/publications/joined-up-data-in-government-the-future-of-data-linking-methods/splink-mojs-open-source-library-for-probabilistic-record-linkage-at-scale</t>
  </si>
  <si>
    <t>Only one offence is counted for each defendant in the case. If there is more than one offence per defendant that complete on the same day, a set of validation rules applies to select one offence only and these relate to the longest duration, seriousness and the lowest sequence number of the offence.</t>
  </si>
  <si>
    <t>Including all criminal cases which have received a verdict and concluded in the specified time period, in the magistrates' courts, including cases sent/committed to the Crown Court.</t>
  </si>
  <si>
    <t>Including those where sex was not known</t>
  </si>
  <si>
    <t>In Q2 2023 CJSQ publication, work was undertaken to develop the processing of criminal court sentencing data. As a result, figures were revised from 2017 onwards due to more accurate and reliable methods for data processing for information on prosecutions, convictions, sentencing and remands. We advise users to apply caution when comparing trends between 2017 and 2016 where detailed offences or specific sentencing outcomes may increase or decrease. Please see technical guide and detailed technical appendix for more details.</t>
  </si>
  <si>
    <t>The figures given relate to defendants at all courts for whom these offences were the principal offences for which they were dealt with. When a defendant has been found guilty of two or more offences it is the offence for which the heaviest penalty is imposed. Where the same disposal is imposed for two or more offences, the offence selected is the offence for which the statutory maximum penalty is the most severe.</t>
  </si>
  <si>
    <t>Data are given on a principal disposal basis - i.e. reporting the most severe sentence for the principal offence - with the exception of compensation, for which all disposals are counted.  </t>
  </si>
  <si>
    <t xml:space="preserve">Every effort is made to ensure that the figures presented are accurate and complete. However, it is important to note that these data have been extracted from large administrative data systems generated by the courts and police forces. As a consequence, care should be taken to ensure data collection processes and their inevitable limitations are taken into account when those data are used.  In addition, figures may vary from those previously published, due to minor changes in classifications and other data revisions. </t>
  </si>
  <si>
    <t>As a result of new processing from 2017 onwards, the methodology for principal offence and disposal is more robust and includes the broadest range of sentencing outcomes. We advise users to apply caution when comparing volumes of some disposals prior to 2017 with those after 2017 - the disposals most affected are: extended determinate sentences, special sentences for offenders of special concern, hospital orders, suspended sentences and community sentences.  Volumes of these have increased in the new system from 2017 onwards. This has also led to a decrease in offenders otherwise dealt with, receiving victim surcharge, compensation or crown court/police cells. Please see technical guide and detailed technical appendix for more details.</t>
  </si>
  <si>
    <t>Youth Courts are categorised as magistrates' courts in the data. This will impact the figures for indictable only defendants at the magistrates' court which will include a high volume of juveniles.</t>
  </si>
  <si>
    <t>The number of defendants sentenced to compensation orders on all disposal basis at magistrates’ court has increased in the new system due to an increase in the offence ‘17000 – keeping a motor vehicle on highway without a current vehicle excise licence (MOT)’. We advise users to apply caution when comparing trends for the number of compensation orders on all disposal basis before 2017.</t>
  </si>
  <si>
    <t>Figures for the year ending March 2021 may be affected by COVID-19 restrictions on court proceedings.</t>
  </si>
  <si>
    <t>The information in this publication for the first quarter of 2025 in relation to court proceedings and outcomes is provisional.</t>
  </si>
  <si>
    <t>Includes detention in a Young Offender Institution, detention and training orders and unsuspended imprisonment.</t>
  </si>
  <si>
    <t>Suspended sentence orders are not available for young people. However, small volumes may be presented in some years due to recording issues on administrative data systems.</t>
  </si>
  <si>
    <t>Otherwise dealt with on finding of guilty includes one day in police cells, disqualification order, restraining order, confiscation order, travel restriction order, disqualification from driving, hospital orders, guardianship orders, recommendation for deportation and other disposals.</t>
  </si>
  <si>
    <t>As a result of new processing from 2017 onwards, it became possible to capture additional records where the case has concluded but the disposal given is not known. This has led to an increase in the disposal not known category</t>
  </si>
  <si>
    <t>Figures for ethnicity are categorised using the 5+1 self-identified classification. Data based on the 18+1 classification used in the 2011 Census Ethnicity is only able to be shown for indictable offences from year ending March 2010 onwards due to improvements in data quality, in magistrates’ courts associated with the introduction of the LIBRA case management system at that time. The not stated category includes all others for whom ethnicity information is not available, either because they have chosen not to state their ethnicity or because no information has been recorded.</t>
  </si>
  <si>
    <t>Table 5.1: Children proceeded against at magistrates' courts by type of offence, years ending March 2015 to 2025</t>
  </si>
  <si>
    <t>This worksheet contains one table. Some cells refer to notes, which can be found in the notes worksheet.</t>
  </si>
  <si>
    <t>Type of offence</t>
  </si>
  <si>
    <t>2015</t>
  </si>
  <si>
    <t>2016</t>
  </si>
  <si>
    <t>2017</t>
  </si>
  <si>
    <t>2018</t>
  </si>
  <si>
    <t>2019</t>
  </si>
  <si>
    <t>2020</t>
  </si>
  <si>
    <t>2021</t>
  </si>
  <si>
    <t>2022</t>
  </si>
  <si>
    <t>2023</t>
  </si>
  <si>
    <t>2024</t>
  </si>
  <si>
    <t>2025</t>
  </si>
  <si>
    <t>% change  March 2015 to March 2025</t>
  </si>
  <si>
    <t>% change  March 2024 to March 2025</t>
  </si>
  <si>
    <t>Indictable</t>
  </si>
  <si>
    <t>Summary non-motoring</t>
  </si>
  <si>
    <t>Summary motoring</t>
  </si>
  <si>
    <t>All offences</t>
  </si>
  <si>
    <t>Mean number of days taken</t>
  </si>
  <si>
    <t xml:space="preserve">2025 </t>
  </si>
  <si>
    <t xml:space="preserve">Offence to charge or laying of information </t>
  </si>
  <si>
    <t xml:space="preserve">Charge or laying of information to first listing </t>
  </si>
  <si>
    <t xml:space="preserve">First listing to completion </t>
  </si>
  <si>
    <t>Offence to completion</t>
  </si>
  <si>
    <t>Offence type</t>
  </si>
  <si>
    <t>Offence group</t>
  </si>
  <si>
    <t>Male 
10 to 14</t>
  </si>
  <si>
    <t>Male 
15 to 17</t>
  </si>
  <si>
    <t>Male 
10 to 17</t>
  </si>
  <si>
    <t>Female 
10 to 14</t>
  </si>
  <si>
    <t>Female 
15 to 17</t>
  </si>
  <si>
    <t>Female 
10 to 17</t>
  </si>
  <si>
    <t>Indictable offences</t>
  </si>
  <si>
    <t>Violence against the person</t>
  </si>
  <si>
    <t>Sexual offences</t>
  </si>
  <si>
    <t>Robbery</t>
  </si>
  <si>
    <t>Theft Offences</t>
  </si>
  <si>
    <t>Criminal damage and arson</t>
  </si>
  <si>
    <t>Drug offences</t>
  </si>
  <si>
    <t>Possession of weapons</t>
  </si>
  <si>
    <t>Public order offences</t>
  </si>
  <si>
    <t>Miscellaneous crimes against society</t>
  </si>
  <si>
    <t>Fraud Offences</t>
  </si>
  <si>
    <t>Summary offences</t>
  </si>
  <si>
    <t>Summary non-motoring offences</t>
  </si>
  <si>
    <t>Summary motoring offences</t>
  </si>
  <si>
    <t>Total</t>
  </si>
  <si>
    <t xml:space="preserve">Sentence type </t>
  </si>
  <si>
    <t>..</t>
  </si>
  <si>
    <t>Community Sentence [note 19]</t>
  </si>
  <si>
    <t>Fine</t>
  </si>
  <si>
    <t>Absolute Discharge</t>
  </si>
  <si>
    <t>Conditional Discharge</t>
  </si>
  <si>
    <t>Compensation</t>
  </si>
  <si>
    <t>Total sentenced</t>
  </si>
  <si>
    <t>Indictable or summary offence</t>
  </si>
  <si>
    <t>Summary</t>
  </si>
  <si>
    <t>Some cells have no available data. ".." = Not available.</t>
  </si>
  <si>
    <t>Sex</t>
  </si>
  <si>
    <t>Sentence type</t>
  </si>
  <si>
    <t>Male</t>
  </si>
  <si>
    <t>Female</t>
  </si>
  <si>
    <t>Not known</t>
  </si>
  <si>
    <t>Age group</t>
  </si>
  <si>
    <t>10 to 14</t>
  </si>
  <si>
    <t>15 to 17</t>
  </si>
  <si>
    <t>Asian</t>
  </si>
  <si>
    <t>Black</t>
  </si>
  <si>
    <t>Mixed</t>
  </si>
  <si>
    <t>Other</t>
  </si>
  <si>
    <t>White</t>
  </si>
  <si>
    <t>Total ethnic minority groups</t>
  </si>
  <si>
    <t>Total ethnicity known</t>
  </si>
  <si>
    <t>Total ethnicity unknown</t>
  </si>
  <si>
    <t>Total all</t>
  </si>
  <si>
    <t>Table 5.9: Types of requirements given to children receiving a Youth Rehabilitation Order (YRO), year ending March 2025</t>
  </si>
  <si>
    <t xml:space="preserve">This worksheet contains one table. </t>
  </si>
  <si>
    <t>Requirement</t>
  </si>
  <si>
    <t>Number of requirements</t>
  </si>
  <si>
    <t>Share</t>
  </si>
  <si>
    <t>Supervision</t>
  </si>
  <si>
    <t>Activity</t>
  </si>
  <si>
    <t>Electronic Monitoring</t>
  </si>
  <si>
    <t>Curfew</t>
  </si>
  <si>
    <t>Programme</t>
  </si>
  <si>
    <t>Prohibited Activity</t>
  </si>
  <si>
    <t>Exclusion</t>
  </si>
  <si>
    <t>Unpaid Work</t>
  </si>
  <si>
    <t>Education</t>
  </si>
  <si>
    <t>Residence</t>
  </si>
  <si>
    <t>Attendance Centre</t>
  </si>
  <si>
    <t>Local Authority Residence</t>
  </si>
  <si>
    <t>Drug Treatment</t>
  </si>
  <si>
    <t>Drug Testing</t>
  </si>
  <si>
    <t>Intoxicating Substance Treatment</t>
  </si>
  <si>
    <t>Mental Health Treatment</t>
  </si>
  <si>
    <t>Table 5.10: Distribution of Youth Rehabilitation Order (YRO) requirements, year ending March 2025</t>
  </si>
  <si>
    <t>This worksheet contains one table.</t>
  </si>
  <si>
    <t>Frequency</t>
  </si>
  <si>
    <t>Share of total</t>
  </si>
  <si>
    <t>5 or more</t>
  </si>
  <si>
    <t>Sheet</t>
  </si>
  <si>
    <t>2014</t>
  </si>
  <si>
    <t>Immediate Custody [note 20]</t>
  </si>
  <si>
    <t>Suspended Sentence [note 14]</t>
  </si>
  <si>
    <t>Otherwise Dealt With [note 22]</t>
  </si>
  <si>
    <t>Disposal Not Known [note 23]</t>
  </si>
  <si>
    <t>Sentencing occasions of children sentenced by offence type, sex and type of sentence, years ending March 2015 to 2025</t>
  </si>
  <si>
    <t>Some cells have no available data. ".." = Not available</t>
  </si>
  <si>
    <t>Fostering</t>
  </si>
  <si>
    <t>Sentencing occasions of children by offence type, age group and type of sentence, years ending March 2015 to March 2025</t>
  </si>
  <si>
    <t>Average Custodial Sentence Length (months)</t>
  </si>
  <si>
    <t>Indictable offences include triable either-way offences.</t>
  </si>
  <si>
    <t>Table 5.2: Average number of days taken from offence to completion for youth criminal cases in England and Wales, years ending March 2015 to 2025 [note 1][note 2][note 3][note 4][note 5]</t>
  </si>
  <si>
    <t>All children 
10 to 14
[Note 6]</t>
  </si>
  <si>
    <t>All children 
15 to 17 
[Note 6]</t>
  </si>
  <si>
    <t>All children 
10 to 17
[Note 6]</t>
  </si>
  <si>
    <t>Table 5.4: Sentencing occasions of children by type of sentence, years ending March 2015 to March 2025 [Note 7][Note 8][Note 9][Note 10][Note 11][Note 12][Note 13]</t>
  </si>
  <si>
    <t>2021 [Note 14]</t>
  </si>
  <si>
    <t>2025 [Note 15]</t>
  </si>
  <si>
    <t>Immediate Custody [Note 16]</t>
  </si>
  <si>
    <t>Suspended Sentence [Note 17]</t>
  </si>
  <si>
    <t>Community Sentence [Note 18]</t>
  </si>
  <si>
    <t>Community rehabilitation orders, supervision orders, community punishment orders, attendance centre orders, community punishment and rehabilitation orders, curfew orders, reparation orders, action plan orders and drug treatment and testing orders were replaced with Youth Rehabilitation Orders in 2013</t>
  </si>
  <si>
    <t>Otherwise Dealt With [Note 19]</t>
  </si>
  <si>
    <t>Disposal Not Known [Note 20]</t>
  </si>
  <si>
    <t>Ethnicity [Note 21]</t>
  </si>
  <si>
    <t>Table 5.3: Children found guilty at all courts by sex, age group, offence type and offence group, year ending March 2025 [Note 22]</t>
  </si>
  <si>
    <t>Table 5.5: Sentencing occasions of children by offence type and type of sentence, years ending March 2015 to March 2025 [Note 7][Note 8][Note 9][Note 10][Note 11][Note 13][Note 14][Note 22]</t>
  </si>
  <si>
    <t>Table 5.6: Sentencing occasions of children sentenced by offence type, sex and type of sentence, years ending March 2015 to March 2025 [Note 7][Note 8][Note 9][Note 10][Note 11][Note 12][Note 13][Note 22]</t>
  </si>
  <si>
    <t>Table 5.7: Sentencing occasions of children by offence type, age group and type of sentence, years ending March 2015 to March 2025 [Note 7][Note 8][Note 9][Note 10][Note 11][Note 12][Note 13][Note 22]</t>
  </si>
  <si>
    <t>Table 5.8: Sentencing occasions of children for indictable offences by ethnicity and type of sentence, years ending March 2015 to March 2025 [Note 7][Note 8][Note 9][Note 10][Note 11][Note 12][Note 13][Note 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</si>
</sst>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00&quot; &quot;;&quot;-&quot;#,##0.00&quot; &quot;;&quot; -&quot;#&quot; &quot;;&quot; &quot;@&quot; &quot;"/>
    <numFmt numFmtId="166" formatCode="0.0%"/>
    <numFmt numFmtId="167" formatCode="#,##0.0"/>
  </numFmts>
  <fonts count="20" x14ac:knownFonts="1">
    <font>
      <sz val="12"/>
      <color rgb="FF000000"/>
      <name val="Arial"/>
      <family val="2"/>
    </font>
    <font>
      <sz val="12"/>
      <color rgb="FF000000"/>
      <name val="Arial"/>
      <family val="2"/>
    </font>
    <font>
      <u/>
      <sz val="12"/>
      <color rgb="FF0000FF"/>
      <name val="Arial"/>
      <family val="2"/>
    </font>
    <font>
      <sz val="11"/>
      <color rgb="FF000000"/>
      <name val="Calibri"/>
      <family val="2"/>
    </font>
    <font>
      <sz val="10"/>
      <color rgb="FF000000"/>
      <name val="Arial"/>
      <family val="2"/>
    </font>
    <font>
      <b/>
      <sz val="12"/>
      <color rgb="FF000000"/>
      <name val="Arial"/>
      <family val="2"/>
    </font>
    <font>
      <sz val="11"/>
      <color rgb="FF000000"/>
      <name val="Arial"/>
      <family val="2"/>
    </font>
    <font>
      <b/>
      <sz val="11"/>
      <color rgb="FF000000"/>
      <name val="Arial"/>
      <family val="2"/>
    </font>
    <font>
      <u/>
      <sz val="10"/>
      <color rgb="FF000000"/>
      <name val="Arial"/>
      <family val="2"/>
    </font>
    <font>
      <b/>
      <sz val="10"/>
      <color rgb="FF000000"/>
      <name val="Arial"/>
      <family val="2"/>
    </font>
    <font>
      <sz val="8"/>
      <name val="Arial"/>
      <family val="2"/>
    </font>
    <font>
      <sz val="10"/>
      <name val="Arial"/>
      <family val="2"/>
    </font>
    <font>
      <b/>
      <sz val="10"/>
      <name val="Arial"/>
      <family val="2"/>
    </font>
    <font>
      <sz val="12"/>
      <name val="Arial"/>
      <family val="2"/>
    </font>
    <font>
      <sz val="10"/>
      <color indexed="8"/>
      <name val="Arial"/>
      <family val="2"/>
    </font>
    <font>
      <sz val="10"/>
      <color rgb="FFFF0000"/>
      <name val="Arial"/>
      <family val="2"/>
    </font>
    <font>
      <sz val="12"/>
      <color theme="0"/>
      <name val="Arial"/>
      <family val="2"/>
    </font>
    <font>
      <b/>
      <sz val="10"/>
      <color theme="1"/>
      <name val="Arial"/>
      <family val="2"/>
    </font>
    <font>
      <sz val="10"/>
      <color theme="1"/>
      <name val="Arial"/>
      <family val="2"/>
    </font>
    <font>
      <b/>
      <sz val="12"/>
      <name val="Arial"/>
      <family val="2"/>
    </font>
  </fonts>
  <fills count="11">
    <fill>
      <patternFill patternType="none"/>
    </fill>
    <fill>
      <patternFill patternType="gray125"/>
    </fill>
    <fill>
      <patternFill patternType="solid">
        <fgColor rgb="FF92D050"/>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499984740745262"/>
        <bgColor indexed="64"/>
      </patternFill>
    </fill>
    <fill>
      <patternFill patternType="solid">
        <fgColor theme="7" tint="-0.249977111117893"/>
        <bgColor indexed="64"/>
      </patternFill>
    </fill>
    <fill>
      <patternFill patternType="solid">
        <fgColor rgb="FF7030A0"/>
        <bgColor indexed="64"/>
      </patternFill>
    </fill>
  </fills>
  <borders count="22">
    <border>
      <left/>
      <right/>
      <top/>
      <bottom/>
      <diagonal/>
    </border>
    <border>
      <left/>
      <right/>
      <top style="thin">
        <color rgb="FF000000"/>
      </top>
      <bottom style="thin">
        <color rgb="FF000000"/>
      </bottom>
      <diagonal/>
    </border>
    <border>
      <left/>
      <right/>
      <top/>
      <bottom style="thin">
        <color indexed="64"/>
      </bottom>
      <diagonal/>
    </border>
    <border>
      <left/>
      <right/>
      <top style="thin">
        <color indexed="64"/>
      </top>
      <bottom/>
      <diagonal/>
    </border>
    <border>
      <left/>
      <right/>
      <top/>
      <bottom style="dashed">
        <color auto="1"/>
      </bottom>
      <diagonal/>
    </border>
    <border>
      <left/>
      <right/>
      <top style="dashed">
        <color auto="1"/>
      </top>
      <bottom style="thin">
        <color auto="1"/>
      </bottom>
      <diagonal/>
    </border>
    <border>
      <left/>
      <right style="dashed">
        <color auto="1"/>
      </right>
      <top/>
      <bottom/>
      <diagonal/>
    </border>
    <border>
      <left style="dashed">
        <color auto="1"/>
      </left>
      <right/>
      <top/>
      <bottom/>
      <diagonal/>
    </border>
    <border>
      <left/>
      <right style="dashed">
        <color auto="1"/>
      </right>
      <top/>
      <bottom style="dashed">
        <color auto="1"/>
      </bottom>
      <diagonal/>
    </border>
    <border>
      <left style="dashed">
        <color auto="1"/>
      </left>
      <right/>
      <top/>
      <bottom style="dashed">
        <color auto="1"/>
      </bottom>
      <diagonal/>
    </border>
    <border>
      <left/>
      <right style="dashed">
        <color auto="1"/>
      </right>
      <top style="dashed">
        <color auto="1"/>
      </top>
      <bottom style="thin">
        <color auto="1"/>
      </bottom>
      <diagonal/>
    </border>
    <border>
      <left style="dashed">
        <color auto="1"/>
      </left>
      <right/>
      <top style="dashed">
        <color auto="1"/>
      </top>
      <bottom style="thin">
        <color auto="1"/>
      </bottom>
      <diagonal/>
    </border>
    <border>
      <left/>
      <right/>
      <top style="dashed">
        <color auto="1"/>
      </top>
      <bottom/>
      <diagonal/>
    </border>
    <border>
      <left/>
      <right style="dashed">
        <color auto="1"/>
      </right>
      <top style="dashed">
        <color auto="1"/>
      </top>
      <bottom/>
      <diagonal/>
    </border>
    <border>
      <left style="dashed">
        <color auto="1"/>
      </left>
      <right/>
      <top style="dashed">
        <color auto="1"/>
      </top>
      <bottom/>
      <diagonal/>
    </border>
    <border>
      <left/>
      <right/>
      <top/>
      <bottom style="dashed">
        <color rgb="FF000000"/>
      </bottom>
      <diagonal/>
    </border>
    <border>
      <left/>
      <right/>
      <top style="dashed">
        <color rgb="FF000000"/>
      </top>
      <bottom style="thin">
        <color rgb="FF000000"/>
      </bottom>
      <diagonal/>
    </border>
    <border>
      <left/>
      <right/>
      <top style="dashed">
        <color auto="1"/>
      </top>
      <bottom style="thin">
        <color rgb="FF000000"/>
      </bottom>
      <diagonal/>
    </border>
    <border>
      <left/>
      <right/>
      <top style="thin">
        <color indexed="64"/>
      </top>
      <bottom style="thin">
        <color indexed="64"/>
      </bottom>
      <diagonal/>
    </border>
    <border>
      <left/>
      <right/>
      <top style="thin">
        <color indexed="64"/>
      </top>
      <bottom style="thin">
        <color rgb="FF000000"/>
      </bottom>
      <diagonal/>
    </border>
    <border>
      <left/>
      <right style="dashed">
        <color auto="1"/>
      </right>
      <top style="thin">
        <color indexed="64"/>
      </top>
      <bottom style="thin">
        <color rgb="FF000000"/>
      </bottom>
      <diagonal/>
    </border>
    <border>
      <left style="dashed">
        <color auto="1"/>
      </left>
      <right/>
      <top style="thin">
        <color indexed="64"/>
      </top>
      <bottom style="thin">
        <color rgb="FF000000"/>
      </bottom>
      <diagonal/>
    </border>
  </borders>
  <cellStyleXfs count="27">
    <xf numFmtId="0" fontId="0" fillId="0" borderId="0"/>
    <xf numFmtId="9"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2" fillId="0" borderId="0" applyNumberFormat="0" applyFill="0" applyBorder="0" applyAlignment="0" applyProtection="0"/>
    <xf numFmtId="0" fontId="3" fillId="0" borderId="0" applyNumberFormat="0" applyBorder="0" applyProtection="0"/>
    <xf numFmtId="0" fontId="3" fillId="0" borderId="0" applyNumberFormat="0" applyBorder="0" applyProtection="0"/>
    <xf numFmtId="0" fontId="3" fillId="0" borderId="0" applyNumberFormat="0" applyBorder="0" applyProtection="0"/>
    <xf numFmtId="0" fontId="4" fillId="0" borderId="0" applyNumberFormat="0" applyBorder="0" applyProtection="0"/>
    <xf numFmtId="0" fontId="1" fillId="0" borderId="0" applyNumberFormat="0" applyFont="0" applyBorder="0" applyProtection="0"/>
    <xf numFmtId="0" fontId="1" fillId="0" borderId="0" applyNumberFormat="0" applyBorder="0" applyProtection="0"/>
    <xf numFmtId="0" fontId="1" fillId="0" borderId="0" applyNumberFormat="0" applyFont="0" applyBorder="0" applyProtection="0"/>
    <xf numFmtId="0" fontId="3" fillId="0" borderId="0" applyNumberFormat="0" applyBorder="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 fillId="0" borderId="0" applyNumberFormat="0" applyBorder="0" applyProtection="0">
      <alignment horizontal="left" vertical="top"/>
    </xf>
    <xf numFmtId="0" fontId="14" fillId="0" borderId="0"/>
    <xf numFmtId="0" fontId="14" fillId="0" borderId="0"/>
    <xf numFmtId="0" fontId="13" fillId="0" borderId="0"/>
    <xf numFmtId="0" fontId="11" fillId="0" borderId="0"/>
  </cellStyleXfs>
  <cellXfs count="165">
    <xf numFmtId="0" fontId="0" fillId="0" borderId="0" xfId="0"/>
    <xf numFmtId="0" fontId="5" fillId="0" borderId="0" xfId="0" applyFont="1"/>
    <xf numFmtId="0" fontId="4" fillId="0" borderId="0" xfId="0" applyFont="1"/>
    <xf numFmtId="0" fontId="5" fillId="0" borderId="0" xfId="0" applyFont="1" applyAlignment="1">
      <alignment horizontal="left" vertical="center"/>
    </xf>
    <xf numFmtId="0" fontId="6" fillId="0" borderId="0" xfId="0" applyFont="1" applyAlignment="1">
      <alignment horizontal="center"/>
    </xf>
    <xf numFmtId="0" fontId="7" fillId="0" borderId="0" xfId="0" applyFont="1"/>
    <xf numFmtId="0" fontId="6" fillId="0" borderId="0" xfId="0" applyFont="1"/>
    <xf numFmtId="0" fontId="8" fillId="0" borderId="0" xfId="8" applyFont="1" applyFill="1" applyAlignment="1">
      <alignment horizontal="left" vertical="center"/>
    </xf>
    <xf numFmtId="0" fontId="8" fillId="0" borderId="0" xfId="8" applyFont="1" applyFill="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5" fillId="0" borderId="0" xfId="22">
      <alignment horizontal="left" vertical="top"/>
    </xf>
    <xf numFmtId="0" fontId="4" fillId="0" borderId="0" xfId="0" applyFont="1" applyAlignment="1">
      <alignment horizontal="right" vertical="center"/>
    </xf>
    <xf numFmtId="0" fontId="4" fillId="0" borderId="0" xfId="0" applyFont="1" applyAlignment="1">
      <alignment horizontal="left" vertical="center"/>
    </xf>
    <xf numFmtId="9" fontId="4" fillId="0" borderId="0" xfId="1" applyFont="1" applyFill="1"/>
    <xf numFmtId="0" fontId="9" fillId="0" borderId="0" xfId="0" applyFont="1" applyAlignment="1">
      <alignment horizontal="right" vertical="center"/>
    </xf>
    <xf numFmtId="0" fontId="4" fillId="0" borderId="0" xfId="0" applyFont="1" applyAlignment="1">
      <alignment horizontal="right" vertical="center" wrapText="1"/>
    </xf>
    <xf numFmtId="0" fontId="4" fillId="0" borderId="0" xfId="0" applyFont="1" applyAlignment="1">
      <alignment horizontal="left" vertical="center" wrapText="1"/>
    </xf>
    <xf numFmtId="0" fontId="9" fillId="0" borderId="0" xfId="0" applyFont="1" applyAlignment="1">
      <alignment horizontal="left"/>
    </xf>
    <xf numFmtId="3" fontId="9" fillId="0" borderId="0" xfId="0" applyNumberFormat="1" applyFont="1" applyAlignment="1">
      <alignment horizontal="right" vertical="center"/>
    </xf>
    <xf numFmtId="0" fontId="5" fillId="0" borderId="0" xfId="12" applyFont="1" applyProtection="1"/>
    <xf numFmtId="0" fontId="6" fillId="0" borderId="0" xfId="0" applyFont="1" applyAlignment="1">
      <alignment horizontal="right" vertical="center"/>
    </xf>
    <xf numFmtId="0" fontId="0" fillId="0" borderId="0" xfId="14" applyFont="1" applyProtection="1"/>
    <xf numFmtId="0" fontId="9" fillId="0" borderId="1" xfId="0" applyFont="1" applyBorder="1" applyAlignment="1">
      <alignment horizontal="left" vertical="center"/>
    </xf>
    <xf numFmtId="0" fontId="9" fillId="0" borderId="1" xfId="0" applyFont="1" applyBorder="1" applyAlignment="1">
      <alignment horizontal="right" vertical="center" wrapText="1"/>
    </xf>
    <xf numFmtId="0" fontId="9" fillId="0" borderId="1" xfId="14" applyFont="1" applyBorder="1" applyAlignment="1" applyProtection="1">
      <alignment horizontal="right" vertical="center" wrapText="1"/>
    </xf>
    <xf numFmtId="9" fontId="6" fillId="0" borderId="0" xfId="1" applyFont="1" applyAlignment="1">
      <alignment horizontal="right" vertical="center"/>
    </xf>
    <xf numFmtId="3" fontId="6" fillId="0" borderId="0" xfId="0" applyNumberFormat="1" applyFont="1" applyAlignment="1">
      <alignment horizontal="right" vertical="center"/>
    </xf>
    <xf numFmtId="0" fontId="9" fillId="0" borderId="0" xfId="0" applyFont="1"/>
    <xf numFmtId="9" fontId="4" fillId="0" borderId="0" xfId="1" applyFont="1"/>
    <xf numFmtId="0" fontId="5" fillId="0" borderId="0" xfId="9" applyFont="1" applyProtection="1"/>
    <xf numFmtId="0" fontId="9" fillId="0" borderId="1" xfId="14" applyFont="1" applyBorder="1" applyAlignment="1" applyProtection="1">
      <alignment horizontal="left" vertical="center"/>
    </xf>
    <xf numFmtId="3" fontId="0" fillId="0" borderId="0" xfId="0" applyNumberFormat="1"/>
    <xf numFmtId="0" fontId="4" fillId="0" borderId="0" xfId="0" quotePrefix="1" applyFont="1" applyAlignment="1">
      <alignment horizontal="left" vertical="center"/>
    </xf>
    <xf numFmtId="0" fontId="11" fillId="0" borderId="0" xfId="0" applyFont="1" applyAlignment="1">
      <alignment horizontal="right" vertical="center"/>
    </xf>
    <xf numFmtId="0" fontId="11" fillId="0" borderId="0" xfId="0" applyFont="1"/>
    <xf numFmtId="0" fontId="13" fillId="0" borderId="0" xfId="0" applyFont="1"/>
    <xf numFmtId="0" fontId="12" fillId="0" borderId="2" xfId="0" applyFont="1" applyBorder="1" applyAlignment="1">
      <alignment horizontal="left" vertical="center"/>
    </xf>
    <xf numFmtId="0" fontId="12" fillId="0" borderId="2" xfId="9" applyFont="1" applyBorder="1" applyAlignment="1">
      <alignment horizontal="right" vertical="center" wrapText="1"/>
    </xf>
    <xf numFmtId="0" fontId="11" fillId="0" borderId="0" xfId="0" applyFont="1" applyAlignment="1">
      <alignment horizontal="left" vertical="center"/>
    </xf>
    <xf numFmtId="1" fontId="11" fillId="0" borderId="0" xfId="0" applyNumberFormat="1" applyFont="1" applyAlignment="1">
      <alignment horizontal="right" vertical="center"/>
    </xf>
    <xf numFmtId="9" fontId="11" fillId="0" borderId="0" xfId="1" applyFont="1" applyAlignment="1">
      <alignment horizontal="right" vertical="center"/>
    </xf>
    <xf numFmtId="9" fontId="11" fillId="0" borderId="0" xfId="17" applyFont="1" applyFill="1" applyBorder="1" applyAlignment="1">
      <alignment horizontal="right" vertical="center"/>
    </xf>
    <xf numFmtId="166" fontId="11" fillId="0" borderId="0" xfId="17" applyNumberFormat="1" applyFont="1" applyFill="1" applyBorder="1" applyAlignment="1">
      <alignment horizontal="right" vertical="center"/>
    </xf>
    <xf numFmtId="0" fontId="11" fillId="0" borderId="0" xfId="9" applyFont="1" applyAlignment="1">
      <alignment horizontal="right" vertical="center"/>
    </xf>
    <xf numFmtId="0" fontId="11" fillId="0" borderId="0" xfId="15" applyFont="1" applyAlignment="1">
      <alignment horizontal="right" vertical="center"/>
    </xf>
    <xf numFmtId="0" fontId="11" fillId="0" borderId="0" xfId="15" applyFont="1"/>
    <xf numFmtId="0" fontId="12" fillId="0" borderId="2" xfId="23" applyFont="1" applyBorder="1" applyAlignment="1">
      <alignment horizontal="left" vertical="center" wrapText="1"/>
    </xf>
    <xf numFmtId="0" fontId="12" fillId="0" borderId="2" xfId="23" applyFont="1" applyBorder="1" applyAlignment="1">
      <alignment horizontal="right" vertical="center" wrapText="1"/>
    </xf>
    <xf numFmtId="0" fontId="11" fillId="0" borderId="0" xfId="9" applyFont="1" applyAlignment="1">
      <alignment wrapText="1"/>
    </xf>
    <xf numFmtId="0" fontId="11" fillId="0" borderId="0" xfId="23" applyFont="1" applyAlignment="1">
      <alignment horizontal="left" vertical="center" wrapText="1"/>
    </xf>
    <xf numFmtId="0" fontId="12" fillId="0" borderId="0" xfId="23" applyFont="1" applyAlignment="1">
      <alignment horizontal="left" vertical="center" wrapText="1"/>
    </xf>
    <xf numFmtId="0" fontId="11" fillId="0" borderId="0" xfId="9" quotePrefix="1" applyFont="1" applyAlignment="1">
      <alignment horizontal="left" vertical="center" wrapText="1"/>
    </xf>
    <xf numFmtId="0" fontId="11" fillId="0" borderId="0" xfId="9" quotePrefix="1" applyFont="1" applyAlignment="1">
      <alignment horizontal="right" vertical="center" wrapText="1"/>
    </xf>
    <xf numFmtId="0" fontId="12" fillId="0" borderId="2" xfId="24" applyFont="1" applyBorder="1" applyAlignment="1">
      <alignment horizontal="left" wrapText="1"/>
    </xf>
    <xf numFmtId="0" fontId="12" fillId="0" borderId="2" xfId="24" applyFont="1" applyBorder="1" applyAlignment="1">
      <alignment horizontal="right" vertical="center" wrapText="1"/>
    </xf>
    <xf numFmtId="0" fontId="12" fillId="0" borderId="2" xfId="25" applyFont="1" applyBorder="1" applyAlignment="1">
      <alignment horizontal="right" vertical="center"/>
    </xf>
    <xf numFmtId="1" fontId="11" fillId="0" borderId="0" xfId="24" applyNumberFormat="1" applyFont="1" applyAlignment="1">
      <alignment horizontal="left" wrapText="1"/>
    </xf>
    <xf numFmtId="0" fontId="15" fillId="0" borderId="0" xfId="0" applyFont="1"/>
    <xf numFmtId="3" fontId="0" fillId="2" borderId="0" xfId="0" applyNumberFormat="1" applyFill="1"/>
    <xf numFmtId="3" fontId="0" fillId="3" borderId="0" xfId="0" applyNumberFormat="1" applyFill="1"/>
    <xf numFmtId="3" fontId="0" fillId="4" borderId="0" xfId="0" applyNumberFormat="1" applyFill="1"/>
    <xf numFmtId="3" fontId="0" fillId="5" borderId="0" xfId="0" applyNumberFormat="1" applyFill="1"/>
    <xf numFmtId="3" fontId="0" fillId="6" borderId="0" xfId="0" applyNumberFormat="1" applyFill="1"/>
    <xf numFmtId="3" fontId="0" fillId="7" borderId="0" xfId="0" applyNumberFormat="1" applyFill="1"/>
    <xf numFmtId="3" fontId="16" fillId="8" borderId="0" xfId="0" applyNumberFormat="1" applyFont="1" applyFill="1"/>
    <xf numFmtId="3" fontId="0" fillId="9" borderId="0" xfId="0" applyNumberFormat="1" applyFill="1"/>
    <xf numFmtId="3" fontId="16" fillId="10" borderId="0" xfId="0" applyNumberFormat="1" applyFont="1" applyFill="1"/>
    <xf numFmtId="9" fontId="9" fillId="0" borderId="0" xfId="1" applyFont="1"/>
    <xf numFmtId="0" fontId="4" fillId="0" borderId="4" xfId="0" applyFont="1" applyBorder="1" applyAlignment="1">
      <alignment horizontal="left" vertical="center"/>
    </xf>
    <xf numFmtId="0" fontId="9" fillId="0" borderId="5" xfId="0" applyFont="1" applyBorder="1" applyAlignment="1">
      <alignment horizontal="left" vertical="center"/>
    </xf>
    <xf numFmtId="0" fontId="11" fillId="0" borderId="4" xfId="0" applyFont="1" applyBorder="1" applyAlignment="1">
      <alignment horizontal="left" vertical="center"/>
    </xf>
    <xf numFmtId="0" fontId="12" fillId="0" borderId="12" xfId="0" applyFont="1" applyBorder="1" applyAlignment="1">
      <alignment vertical="center"/>
    </xf>
    <xf numFmtId="0" fontId="4" fillId="0" borderId="4" xfId="0" applyFont="1" applyBorder="1" applyAlignment="1">
      <alignment horizontal="left" vertical="center" wrapText="1"/>
    </xf>
    <xf numFmtId="0" fontId="4" fillId="0" borderId="12" xfId="0" applyFont="1" applyBorder="1" applyAlignment="1">
      <alignment horizontal="left" vertical="center"/>
    </xf>
    <xf numFmtId="0" fontId="4" fillId="0" borderId="12" xfId="0" applyFont="1" applyBorder="1" applyAlignment="1">
      <alignment horizontal="left" vertical="center" wrapText="1"/>
    </xf>
    <xf numFmtId="0" fontId="4" fillId="0" borderId="15" xfId="0" applyFont="1" applyBorder="1" applyAlignment="1">
      <alignment horizontal="left" vertical="center"/>
    </xf>
    <xf numFmtId="0" fontId="9" fillId="0" borderId="16" xfId="0" applyFont="1" applyBorder="1" applyAlignment="1">
      <alignment horizontal="left" vertical="center"/>
    </xf>
    <xf numFmtId="0" fontId="9" fillId="0" borderId="17" xfId="0" applyFont="1" applyBorder="1" applyAlignment="1">
      <alignment horizontal="left" vertical="center"/>
    </xf>
    <xf numFmtId="3" fontId="11" fillId="0" borderId="0" xfId="0" applyNumberFormat="1" applyFont="1" applyAlignment="1">
      <alignment horizontal="right" vertical="center"/>
    </xf>
    <xf numFmtId="3" fontId="11" fillId="0" borderId="6" xfId="0" applyNumberFormat="1" applyFont="1" applyBorder="1" applyAlignment="1">
      <alignment horizontal="right" vertical="center"/>
    </xf>
    <xf numFmtId="9" fontId="11" fillId="0" borderId="7" xfId="17" applyFont="1" applyFill="1" applyBorder="1" applyAlignment="1">
      <alignment horizontal="right" vertical="center"/>
    </xf>
    <xf numFmtId="9" fontId="11" fillId="0" borderId="0" xfId="17" applyFont="1" applyFill="1" applyAlignment="1">
      <alignment horizontal="right" vertical="center"/>
    </xf>
    <xf numFmtId="3" fontId="11" fillId="0" borderId="4" xfId="0" applyNumberFormat="1" applyFont="1" applyBorder="1" applyAlignment="1">
      <alignment horizontal="right" vertical="center"/>
    </xf>
    <xf numFmtId="3" fontId="11" fillId="0" borderId="8" xfId="0" applyNumberFormat="1" applyFont="1" applyBorder="1" applyAlignment="1">
      <alignment horizontal="right" vertical="center"/>
    </xf>
    <xf numFmtId="9" fontId="11" fillId="0" borderId="9" xfId="17" applyFont="1" applyFill="1" applyBorder="1" applyAlignment="1">
      <alignment horizontal="right" vertical="center"/>
    </xf>
    <xf numFmtId="9" fontId="11" fillId="0" borderId="4" xfId="17" applyFont="1" applyFill="1" applyBorder="1" applyAlignment="1">
      <alignment horizontal="right" vertical="center"/>
    </xf>
    <xf numFmtId="3" fontId="12" fillId="0" borderId="5" xfId="0" applyNumberFormat="1" applyFont="1" applyBorder="1" applyAlignment="1">
      <alignment horizontal="right" vertical="center"/>
    </xf>
    <xf numFmtId="3" fontId="12" fillId="0" borderId="10" xfId="0" applyNumberFormat="1" applyFont="1" applyBorder="1" applyAlignment="1">
      <alignment horizontal="right" vertical="center"/>
    </xf>
    <xf numFmtId="9" fontId="12" fillId="0" borderId="11" xfId="17" applyFont="1" applyFill="1" applyBorder="1" applyAlignment="1">
      <alignment horizontal="right" vertical="center"/>
    </xf>
    <xf numFmtId="9" fontId="12" fillId="0" borderId="5" xfId="17" applyFont="1" applyFill="1" applyBorder="1" applyAlignment="1">
      <alignment horizontal="right" vertical="center"/>
    </xf>
    <xf numFmtId="164" fontId="11" fillId="0" borderId="15" xfId="0" applyNumberFormat="1" applyFont="1" applyBorder="1" applyAlignment="1">
      <alignment horizontal="right" vertical="center"/>
    </xf>
    <xf numFmtId="9" fontId="11" fillId="0" borderId="15" xfId="1" applyFont="1" applyBorder="1" applyAlignment="1">
      <alignment horizontal="right" vertical="center"/>
    </xf>
    <xf numFmtId="3" fontId="12" fillId="0" borderId="16" xfId="0" applyNumberFormat="1" applyFont="1" applyBorder="1" applyAlignment="1">
      <alignment horizontal="right" vertical="center"/>
    </xf>
    <xf numFmtId="9" fontId="12" fillId="0" borderId="16" xfId="1" applyFont="1" applyBorder="1" applyAlignment="1">
      <alignment horizontal="right" vertical="center"/>
    </xf>
    <xf numFmtId="167" fontId="11" fillId="0" borderId="15" xfId="0" applyNumberFormat="1" applyFont="1" applyBorder="1" applyAlignment="1">
      <alignment horizontal="right" vertical="center"/>
    </xf>
    <xf numFmtId="9" fontId="11" fillId="0" borderId="3" xfId="0" applyNumberFormat="1" applyFont="1" applyBorder="1" applyAlignment="1">
      <alignment horizontal="right" vertical="center"/>
    </xf>
    <xf numFmtId="9" fontId="11" fillId="0" borderId="3" xfId="1" applyFont="1" applyBorder="1" applyAlignment="1">
      <alignment horizontal="right" vertical="center"/>
    </xf>
    <xf numFmtId="9" fontId="11" fillId="0" borderId="0" xfId="0" applyNumberFormat="1" applyFont="1" applyAlignment="1">
      <alignment horizontal="right" vertical="center"/>
    </xf>
    <xf numFmtId="9" fontId="11" fillId="0" borderId="0" xfId="1" applyFont="1" applyBorder="1" applyAlignment="1">
      <alignment horizontal="right" vertical="center"/>
    </xf>
    <xf numFmtId="9" fontId="11" fillId="0" borderId="4" xfId="0" applyNumberFormat="1" applyFont="1" applyBorder="1" applyAlignment="1">
      <alignment horizontal="right" vertical="center"/>
    </xf>
    <xf numFmtId="3" fontId="12" fillId="0" borderId="17" xfId="0" applyNumberFormat="1" applyFont="1" applyBorder="1" applyAlignment="1">
      <alignment horizontal="right" vertical="center"/>
    </xf>
    <xf numFmtId="9" fontId="12" fillId="0" borderId="5" xfId="0" applyNumberFormat="1" applyFont="1" applyBorder="1" applyAlignment="1">
      <alignment horizontal="right" vertical="center"/>
    </xf>
    <xf numFmtId="9" fontId="12" fillId="0" borderId="5" xfId="1" applyFont="1" applyBorder="1" applyAlignment="1">
      <alignment horizontal="right" vertical="center"/>
    </xf>
    <xf numFmtId="3" fontId="11" fillId="0" borderId="7" xfId="0" applyNumberFormat="1" applyFont="1" applyBorder="1" applyAlignment="1">
      <alignment horizontal="right" vertical="center"/>
    </xf>
    <xf numFmtId="3" fontId="11" fillId="0" borderId="9" xfId="0" applyNumberFormat="1" applyFont="1" applyBorder="1" applyAlignment="1">
      <alignment horizontal="right" vertical="center"/>
    </xf>
    <xf numFmtId="3" fontId="11" fillId="0" borderId="12" xfId="0" applyNumberFormat="1" applyFont="1" applyBorder="1" applyAlignment="1">
      <alignment horizontal="right" vertical="center"/>
    </xf>
    <xf numFmtId="3" fontId="11" fillId="0" borderId="13" xfId="0" applyNumberFormat="1" applyFont="1" applyBorder="1" applyAlignment="1">
      <alignment horizontal="right" vertical="center"/>
    </xf>
    <xf numFmtId="3" fontId="11" fillId="0" borderId="14" xfId="0" applyNumberFormat="1" applyFont="1" applyBorder="1" applyAlignment="1">
      <alignment horizontal="right" vertical="center"/>
    </xf>
    <xf numFmtId="3" fontId="12" fillId="0" borderId="11" xfId="0" applyNumberFormat="1" applyFont="1" applyBorder="1" applyAlignment="1">
      <alignment horizontal="right" vertical="center"/>
    </xf>
    <xf numFmtId="0" fontId="17" fillId="0" borderId="2" xfId="0" quotePrefix="1" applyFont="1" applyBorder="1" applyAlignment="1">
      <alignment horizontal="right" vertical="center" wrapText="1"/>
    </xf>
    <xf numFmtId="1" fontId="18" fillId="0" borderId="0" xfId="0" applyNumberFormat="1" applyFont="1" applyAlignment="1">
      <alignment horizontal="right" vertical="center"/>
    </xf>
    <xf numFmtId="1" fontId="18" fillId="0" borderId="4" xfId="0" applyNumberFormat="1" applyFont="1" applyBorder="1" applyAlignment="1">
      <alignment horizontal="right" vertical="center"/>
    </xf>
    <xf numFmtId="1" fontId="17" fillId="0" borderId="12" xfId="0" applyNumberFormat="1" applyFont="1" applyBorder="1" applyAlignment="1">
      <alignment horizontal="right" vertical="center"/>
    </xf>
    <xf numFmtId="9" fontId="18" fillId="0" borderId="0" xfId="1" applyFont="1" applyFill="1" applyBorder="1" applyAlignment="1">
      <alignment horizontal="right" vertical="center"/>
    </xf>
    <xf numFmtId="9" fontId="18" fillId="0" borderId="4" xfId="1" applyFont="1" applyFill="1" applyBorder="1" applyAlignment="1">
      <alignment horizontal="right" vertical="center"/>
    </xf>
    <xf numFmtId="9" fontId="17" fillId="0" borderId="12" xfId="1" applyFont="1" applyFill="1" applyBorder="1" applyAlignment="1">
      <alignment horizontal="right" vertical="center"/>
    </xf>
    <xf numFmtId="3" fontId="18" fillId="0" borderId="0" xfId="0" applyNumberFormat="1" applyFont="1" applyAlignment="1">
      <alignment horizontal="right" vertical="center"/>
    </xf>
    <xf numFmtId="9" fontId="18" fillId="0" borderId="3" xfId="0" applyNumberFormat="1" applyFont="1" applyBorder="1" applyAlignment="1">
      <alignment horizontal="right" vertical="center"/>
    </xf>
    <xf numFmtId="9" fontId="18" fillId="0" borderId="3" xfId="1" applyFont="1" applyBorder="1" applyAlignment="1">
      <alignment horizontal="right" vertical="center"/>
    </xf>
    <xf numFmtId="9" fontId="18" fillId="0" borderId="0" xfId="0" applyNumberFormat="1" applyFont="1" applyAlignment="1">
      <alignment horizontal="right" vertical="center"/>
    </xf>
    <xf numFmtId="9" fontId="18" fillId="0" borderId="0" xfId="1" applyFont="1" applyBorder="1" applyAlignment="1">
      <alignment horizontal="right" vertical="center"/>
    </xf>
    <xf numFmtId="3" fontId="18" fillId="0" borderId="4" xfId="0" applyNumberFormat="1" applyFont="1" applyBorder="1" applyAlignment="1">
      <alignment horizontal="right" vertical="center"/>
    </xf>
    <xf numFmtId="9" fontId="18" fillId="0" borderId="4" xfId="0" applyNumberFormat="1" applyFont="1" applyBorder="1" applyAlignment="1">
      <alignment horizontal="right" vertical="center"/>
    </xf>
    <xf numFmtId="3" fontId="17" fillId="0" borderId="5" xfId="0" applyNumberFormat="1" applyFont="1" applyBorder="1" applyAlignment="1">
      <alignment horizontal="right" vertical="center"/>
    </xf>
    <xf numFmtId="9" fontId="17" fillId="0" borderId="5" xfId="0" applyNumberFormat="1" applyFont="1" applyBorder="1" applyAlignment="1">
      <alignment horizontal="right" vertical="center"/>
    </xf>
    <xf numFmtId="9" fontId="17" fillId="0" borderId="5" xfId="1" applyFont="1" applyBorder="1" applyAlignment="1">
      <alignment horizontal="right" vertical="center"/>
    </xf>
    <xf numFmtId="1" fontId="11" fillId="0" borderId="0" xfId="0" applyNumberFormat="1" applyFont="1"/>
    <xf numFmtId="0" fontId="4" fillId="0" borderId="0" xfId="12" quotePrefix="1" applyAlignment="1">
      <alignment horizontal="right" vertical="center"/>
    </xf>
    <xf numFmtId="0" fontId="9" fillId="0" borderId="19" xfId="0" applyFont="1" applyBorder="1" applyAlignment="1">
      <alignment horizontal="left" vertical="center" wrapText="1"/>
    </xf>
    <xf numFmtId="0" fontId="9" fillId="0" borderId="19" xfId="0" applyFont="1" applyBorder="1" applyAlignment="1">
      <alignment horizontal="right" vertical="center" wrapText="1"/>
    </xf>
    <xf numFmtId="0" fontId="9" fillId="0" borderId="20" xfId="0" applyFont="1" applyBorder="1" applyAlignment="1">
      <alignment horizontal="right" vertical="center" wrapText="1"/>
    </xf>
    <xf numFmtId="0" fontId="9" fillId="0" borderId="21" xfId="0" applyFont="1" applyBorder="1" applyAlignment="1">
      <alignment horizontal="right" vertical="center" wrapText="1"/>
    </xf>
    <xf numFmtId="0" fontId="13" fillId="0" borderId="0" xfId="26" applyFont="1"/>
    <xf numFmtId="0" fontId="13" fillId="0" borderId="0" xfId="0" applyFont="1" applyAlignment="1">
      <alignment horizontal="right" vertical="center"/>
    </xf>
    <xf numFmtId="0" fontId="19" fillId="0" borderId="0" xfId="9" applyFont="1" applyAlignment="1">
      <alignment horizontal="right" vertical="center"/>
    </xf>
    <xf numFmtId="0" fontId="1" fillId="0" borderId="0" xfId="14" applyProtection="1"/>
    <xf numFmtId="0" fontId="1" fillId="0" borderId="0" xfId="0" applyFont="1"/>
    <xf numFmtId="0" fontId="1" fillId="0" borderId="0" xfId="0" applyFont="1" applyAlignment="1">
      <alignment horizontal="right" vertical="center"/>
    </xf>
    <xf numFmtId="0" fontId="17" fillId="0" borderId="0" xfId="0" quotePrefix="1" applyFont="1" applyAlignment="1">
      <alignment horizontal="right" vertical="center" wrapText="1"/>
    </xf>
    <xf numFmtId="1" fontId="18" fillId="0" borderId="3" xfId="0" applyNumberFormat="1" applyFont="1" applyBorder="1" applyAlignment="1">
      <alignment horizontal="right" vertical="center"/>
    </xf>
    <xf numFmtId="0" fontId="12" fillId="0" borderId="18" xfId="9" applyFont="1" applyBorder="1" applyAlignment="1">
      <alignment horizontal="right" vertical="center" wrapText="1"/>
    </xf>
    <xf numFmtId="9" fontId="4" fillId="0" borderId="0" xfId="1" applyFont="1" applyAlignment="1">
      <alignment horizontal="right" vertical="center"/>
    </xf>
    <xf numFmtId="3" fontId="18" fillId="0" borderId="0" xfId="9" applyNumberFormat="1" applyFont="1" applyAlignment="1">
      <alignment horizontal="right" vertical="center"/>
    </xf>
    <xf numFmtId="9" fontId="18" fillId="0" borderId="0" xfId="17" applyFont="1" applyFill="1" applyBorder="1" applyAlignment="1">
      <alignment horizontal="right" vertical="center"/>
    </xf>
    <xf numFmtId="0" fontId="18" fillId="0" borderId="0" xfId="9" applyFont="1" applyAlignment="1">
      <alignment wrapText="1"/>
    </xf>
    <xf numFmtId="3" fontId="17" fillId="0" borderId="0" xfId="9" applyNumberFormat="1" applyFont="1" applyAlignment="1">
      <alignment horizontal="right" vertical="center"/>
    </xf>
    <xf numFmtId="9" fontId="17" fillId="0" borderId="0" xfId="21" applyFont="1" applyFill="1" applyBorder="1" applyAlignment="1">
      <alignment horizontal="right" vertical="center"/>
    </xf>
    <xf numFmtId="3" fontId="18" fillId="0" borderId="0" xfId="24" applyNumberFormat="1" applyFont="1" applyAlignment="1">
      <alignment horizontal="right" vertical="center" wrapText="1"/>
    </xf>
    <xf numFmtId="0" fontId="11" fillId="0" borderId="4" xfId="23" applyFont="1" applyBorder="1" applyAlignment="1">
      <alignment horizontal="left" vertical="center" wrapText="1"/>
    </xf>
    <xf numFmtId="3" fontId="18" fillId="0" borderId="4" xfId="9" applyNumberFormat="1" applyFont="1" applyBorder="1" applyAlignment="1">
      <alignment horizontal="right" vertical="center"/>
    </xf>
    <xf numFmtId="9" fontId="18" fillId="0" borderId="4" xfId="17" applyFont="1" applyFill="1" applyBorder="1" applyAlignment="1">
      <alignment horizontal="right" vertical="center"/>
    </xf>
    <xf numFmtId="1" fontId="12" fillId="0" borderId="12" xfId="24" applyNumberFormat="1" applyFont="1" applyBorder="1" applyAlignment="1">
      <alignment horizontal="left" wrapText="1"/>
    </xf>
    <xf numFmtId="3" fontId="17" fillId="0" borderId="12" xfId="24" applyNumberFormat="1" applyFont="1" applyBorder="1" applyAlignment="1">
      <alignment horizontal="right" vertical="center" wrapText="1"/>
    </xf>
    <xf numFmtId="9" fontId="17" fillId="0" borderId="12" xfId="1" applyFont="1" applyBorder="1" applyAlignment="1">
      <alignment horizontal="right" vertical="center"/>
    </xf>
    <xf numFmtId="0" fontId="13" fillId="0" borderId="0" xfId="0" applyFont="1" applyAlignment="1">
      <alignment vertical="center"/>
    </xf>
    <xf numFmtId="9" fontId="6" fillId="0" borderId="0" xfId="1" applyFont="1"/>
    <xf numFmtId="9" fontId="7" fillId="0" borderId="0" xfId="1" applyFont="1"/>
    <xf numFmtId="0" fontId="9" fillId="0" borderId="19" xfId="0" applyFont="1" applyBorder="1" applyAlignment="1">
      <alignment horizontal="left" vertical="center"/>
    </xf>
    <xf numFmtId="2" fontId="4" fillId="0" borderId="0" xfId="1" applyNumberFormat="1" applyFont="1" applyAlignment="1">
      <alignment horizontal="right" vertical="center"/>
    </xf>
    <xf numFmtId="2" fontId="4" fillId="0" borderId="0" xfId="0" applyNumberFormat="1" applyFont="1" applyAlignment="1">
      <alignment horizontal="right" vertical="center"/>
    </xf>
    <xf numFmtId="0" fontId="0" fillId="0" borderId="0" xfId="0" applyAlignment="1">
      <alignment horizontal="left" vertical="center" wrapText="1"/>
    </xf>
    <xf numFmtId="0" fontId="0" fillId="0" borderId="0" xfId="0" applyAlignment="1">
      <alignment horizontal="left" vertical="center"/>
    </xf>
    <xf numFmtId="0" fontId="5" fillId="0" borderId="0" xfId="0" applyFont="1" applyAlignment="1">
      <alignment horizontal="left" vertical="center" wrapText="1"/>
    </xf>
    <xf numFmtId="0" fontId="6" fillId="0" borderId="0" xfId="0" applyFont="1" applyAlignment="1">
      <alignment horizontal="left" vertical="center"/>
    </xf>
  </cellXfs>
  <cellStyles count="27">
    <cellStyle name="Comma 2" xfId="2" xr:uid="{00000000-0005-0000-0000-000000000000}"/>
    <cellStyle name="Comma 2 2" xfId="3" xr:uid="{00000000-0005-0000-0000-000001000000}"/>
    <cellStyle name="Comma 2 2 2" xfId="4" xr:uid="{00000000-0005-0000-0000-000002000000}"/>
    <cellStyle name="Comma 3" xfId="5" xr:uid="{00000000-0005-0000-0000-000003000000}"/>
    <cellStyle name="Comma 3 2" xfId="6" xr:uid="{00000000-0005-0000-0000-000004000000}"/>
    <cellStyle name="Comma 3 2 2" xfId="7" xr:uid="{00000000-0005-0000-0000-000005000000}"/>
    <cellStyle name="Hyperlink 2" xfId="8" xr:uid="{00000000-0005-0000-0000-000006000000}"/>
    <cellStyle name="Normal" xfId="0" builtinId="0" customBuiltin="1"/>
    <cellStyle name="Normal 2" xfId="9" xr:uid="{00000000-0005-0000-0000-000008000000}"/>
    <cellStyle name="Normal 2 2" xfId="10" xr:uid="{00000000-0005-0000-0000-000009000000}"/>
    <cellStyle name="Normal 2 3" xfId="11" xr:uid="{00000000-0005-0000-0000-00000A000000}"/>
    <cellStyle name="Normal 3" xfId="12" xr:uid="{00000000-0005-0000-0000-00000B000000}"/>
    <cellStyle name="Normal 3 2" xfId="13" xr:uid="{00000000-0005-0000-0000-00000C000000}"/>
    <cellStyle name="Normal 4" xfId="14" xr:uid="{00000000-0005-0000-0000-00000D000000}"/>
    <cellStyle name="Normal 5 2" xfId="15" xr:uid="{00000000-0005-0000-0000-00000E000000}"/>
    <cellStyle name="Normal 7" xfId="16" xr:uid="{00000000-0005-0000-0000-00000F000000}"/>
    <cellStyle name="Normal_1.4" xfId="26" xr:uid="{AEDE7612-A26E-4106-8AD8-0AFA0C3572F8}"/>
    <cellStyle name="Normal_Ch5 - Court Disposals 2" xfId="25" xr:uid="{91095BBC-19E0-485B-AD88-4AB25DDA4040}"/>
    <cellStyle name="Normal_Sheet1" xfId="24" xr:uid="{72EFE9E5-090F-484A-8B11-9BC3A7FFDCD5}"/>
    <cellStyle name="Normal_Sheet2" xfId="23" xr:uid="{543B2A7F-BE09-410C-BDCC-57238EBF9971}"/>
    <cellStyle name="Per cent" xfId="1" builtinId="5" customBuiltin="1"/>
    <cellStyle name="Percent 2" xfId="17" xr:uid="{00000000-0005-0000-0000-000014000000}"/>
    <cellStyle name="Percent 2 2" xfId="18" xr:uid="{00000000-0005-0000-0000-000015000000}"/>
    <cellStyle name="Percent 2 2 2" xfId="19" xr:uid="{00000000-0005-0000-0000-000016000000}"/>
    <cellStyle name="Percent 3" xfId="20" xr:uid="{00000000-0005-0000-0000-000017000000}"/>
    <cellStyle name="Percent 4 2" xfId="21" xr:uid="{00000000-0005-0000-0000-000018000000}"/>
    <cellStyle name="Style 1" xfId="22" xr:uid="{00000000-0005-0000-0000-000019000000}"/>
  </cellStyles>
  <dxfs count="138">
    <dxf>
      <font>
        <b val="0"/>
        <i val="0"/>
        <strike val="0"/>
        <condense val="0"/>
        <extend val="0"/>
        <outline val="0"/>
        <shadow val="0"/>
        <u val="none"/>
        <vertAlign val="baseline"/>
        <sz val="10"/>
        <color theme="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3" formatCode="#,##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 formatCode="0"/>
      <fill>
        <patternFill patternType="none">
          <fgColor indexed="64"/>
          <bgColor indexed="65"/>
        </patternFill>
      </fill>
      <alignment horizontal="left" vertical="bottom" textRotation="0" wrapText="1" indent="0" justifyLastLine="0" shrinkToFit="0" readingOrder="0"/>
    </dxf>
    <dxf>
      <border outline="0">
        <top style="thin">
          <color indexed="64"/>
        </top>
        <bottom style="thin">
          <color indexed="64"/>
        </bottom>
      </border>
    </dxf>
    <dxf>
      <border>
        <bottom style="thin">
          <color indexed="64"/>
        </bottom>
      </border>
    </dxf>
    <dxf>
      <font>
        <b val="0"/>
        <i val="0"/>
        <strike val="0"/>
        <condense val="0"/>
        <extend val="0"/>
        <outline val="0"/>
        <shadow val="0"/>
        <u val="none"/>
        <vertAlign val="baseline"/>
        <sz val="10"/>
        <color theme="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3" formatCode="#,##0"/>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center" textRotation="0" wrapText="1" indent="0" justifyLastLine="0" shrinkToFit="0" readingOrder="0"/>
    </dxf>
    <dxf>
      <border outline="0">
        <top style="thin">
          <color indexed="64"/>
        </top>
        <bottom style="thin">
          <color indexed="64"/>
        </bottom>
      </border>
    </dxf>
    <dxf>
      <font>
        <strike val="0"/>
        <outline val="0"/>
        <shadow val="0"/>
        <u val="none"/>
        <vertAlign val="baseline"/>
        <color auto="1"/>
        <name val="Arial"/>
        <family val="2"/>
        <scheme val="none"/>
      </font>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dxf>
    <dxf>
      <font>
        <strike val="0"/>
        <outline val="0"/>
        <shadow val="0"/>
        <u val="none"/>
        <vertAlign val="baseline"/>
        <sz val="10"/>
        <color rgb="FFFF0000"/>
        <name val="Arial"/>
        <family val="2"/>
        <scheme val="none"/>
      </font>
      <numFmt numFmtId="13" formatCode="0%"/>
      <alignment horizontal="right" vertical="center" textRotation="0" wrapText="0" indent="0" justifyLastLine="0" shrinkToFit="0" readingOrder="0"/>
    </dxf>
    <dxf>
      <font>
        <strike val="0"/>
        <outline val="0"/>
        <shadow val="0"/>
        <u val="none"/>
        <vertAlign val="baseline"/>
        <sz val="10"/>
        <color rgb="FFFF0000"/>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rgb="FFFF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FF0000"/>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rgb="FFFF0000"/>
        <name val="Arial"/>
        <family val="2"/>
        <scheme val="none"/>
      </font>
      <alignment horizontal="right" vertical="center" textRotation="0" wrapText="0" indent="0" justifyLastLine="0" shrinkToFit="0" readingOrder="0"/>
    </dxf>
    <dxf>
      <font>
        <strike val="0"/>
        <outline val="0"/>
        <shadow val="0"/>
        <u val="none"/>
        <vertAlign val="baseline"/>
        <sz val="10"/>
        <color rgb="FFFF0000"/>
        <name val="Arial"/>
        <family val="2"/>
        <scheme val="none"/>
      </font>
      <alignment horizontal="right" vertical="center" textRotation="0" wrapText="0" indent="0" justifyLastLine="0" shrinkToFit="0" readingOrder="0"/>
    </dxf>
    <dxf>
      <font>
        <strike val="0"/>
        <outline val="0"/>
        <shadow val="0"/>
        <u val="none"/>
        <vertAlign val="baseline"/>
        <sz val="10"/>
        <color rgb="FFFF0000"/>
        <name val="Arial"/>
        <family val="2"/>
        <scheme val="none"/>
      </font>
      <alignment horizontal="right" vertical="center" textRotation="0" wrapText="0" indent="0" justifyLastLine="0" shrinkToFit="0" readingOrder="0"/>
    </dxf>
    <dxf>
      <font>
        <strike val="0"/>
        <outline val="0"/>
        <shadow val="0"/>
        <u val="none"/>
        <vertAlign val="baseline"/>
        <sz val="10"/>
        <color rgb="FFFF0000"/>
        <name val="Arial"/>
        <family val="2"/>
        <scheme val="none"/>
      </font>
      <alignment horizontal="right" vertical="center" textRotation="0" wrapText="0" indent="0" justifyLastLine="0" shrinkToFit="0" readingOrder="0"/>
    </dxf>
    <dxf>
      <font>
        <strike val="0"/>
        <outline val="0"/>
        <shadow val="0"/>
        <u val="none"/>
        <vertAlign val="baseline"/>
        <sz val="10"/>
        <color rgb="FFFF0000"/>
        <name val="Arial"/>
        <family val="2"/>
        <scheme val="none"/>
      </font>
      <alignment horizontal="right" vertical="center" textRotation="0" wrapText="0" indent="0" justifyLastLine="0" shrinkToFit="0" readingOrder="0"/>
    </dxf>
    <dxf>
      <font>
        <strike val="0"/>
        <outline val="0"/>
        <shadow val="0"/>
        <u val="none"/>
        <vertAlign val="baseline"/>
        <sz val="10"/>
        <color rgb="FFFF0000"/>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rgb="FFFF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FF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FF0000"/>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13" formatCode="0%"/>
      <alignment horizontal="right" vertical="center" textRotation="0" wrapText="0" indent="0" justifyLastLine="0" shrinkToFit="0" readingOrder="0"/>
      <border diagonalUp="0" diagonalDown="0">
        <left/>
        <right/>
        <top/>
        <bottom style="dashed">
          <color auto="1"/>
        </bottom>
        <vertical/>
        <horizontal/>
      </border>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strike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strike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strike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border diagonalUp="0" diagonalDown="0">
        <left style="dashed">
          <color auto="1"/>
        </left>
        <right/>
        <vertical style="dashed">
          <color auto="1"/>
        </vertical>
      </border>
    </dxf>
    <dxf>
      <font>
        <strike val="0"/>
        <outline val="0"/>
        <shadow val="0"/>
        <u val="none"/>
        <vertAlign val="baseline"/>
        <sz val="10"/>
        <color auto="1"/>
        <name val="Arial"/>
        <family val="2"/>
        <scheme val="none"/>
      </font>
      <border diagonalUp="0" diagonalDown="0">
        <left/>
        <right style="dashed">
          <color auto="1"/>
        </right>
        <vertical style="dashed">
          <color auto="1"/>
        </vertical>
      </border>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border diagonalUp="0" diagonalDown="0">
        <left style="dashed">
          <color auto="1"/>
        </left>
        <right/>
        <vertical style="dashed">
          <color auto="1"/>
        </vertical>
      </border>
    </dxf>
    <dxf>
      <font>
        <strike val="0"/>
        <outline val="0"/>
        <shadow val="0"/>
        <u val="none"/>
        <vertAlign val="baseline"/>
        <sz val="10"/>
        <color auto="1"/>
        <name val="Arial"/>
        <family val="2"/>
        <scheme val="none"/>
      </font>
      <border diagonalUp="0" diagonalDown="0">
        <left/>
        <right style="dashed">
          <color auto="1"/>
        </right>
        <vertical style="dashed">
          <color auto="1"/>
        </vertical>
      </border>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border>
        <bottom style="thin">
          <color rgb="FF000000"/>
        </bottom>
      </border>
    </dxf>
    <dxf>
      <font>
        <b val="0"/>
        <i val="0"/>
        <strike val="0"/>
        <condense val="0"/>
        <extend val="0"/>
        <outline val="0"/>
        <shadow val="0"/>
        <u val="none"/>
        <vertAlign val="baseline"/>
        <sz val="10"/>
        <color theme="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border diagonalUp="0" diagonalDown="0" outline="0">
        <left style="dashed">
          <color auto="1"/>
        </left>
        <right/>
      </border>
    </dxf>
    <dxf>
      <font>
        <b val="0"/>
        <i val="0"/>
        <strike val="0"/>
        <condense val="0"/>
        <extend val="0"/>
        <outline val="0"/>
        <shadow val="0"/>
        <u val="none"/>
        <vertAlign val="baseline"/>
        <sz val="10"/>
        <color theme="1"/>
        <name val="Arial"/>
        <family val="2"/>
        <scheme val="none"/>
      </font>
      <numFmt numFmtId="1" formatCode="0"/>
      <alignment horizontal="right" vertical="center" textRotation="0" wrapText="0" indent="0" justifyLastLine="0" shrinkToFit="0" readingOrder="0"/>
      <border diagonalUp="0" diagonalDown="0" outline="0">
        <left/>
        <right style="dashed">
          <color auto="1"/>
        </right>
        <top/>
        <bottom/>
      </border>
    </dxf>
    <dxf>
      <font>
        <b val="0"/>
        <i val="0"/>
        <strike val="0"/>
        <condense val="0"/>
        <extend val="0"/>
        <outline val="0"/>
        <shadow val="0"/>
        <u val="none"/>
        <vertAlign val="baseline"/>
        <sz val="10"/>
        <color theme="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1" indent="0" justifyLastLine="0" shrinkToFit="0" readingOrder="0"/>
    </dxf>
    <dxf>
      <font>
        <strike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border diagonalUp="0" diagonalDown="0">
        <left/>
        <right/>
        <top/>
        <bottom style="dashed">
          <color auto="1"/>
        </bottom>
        <vertical/>
        <horizontal/>
      </border>
    </dxf>
    <dxf>
      <font>
        <strike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border diagonalUp="0" diagonalDown="0">
        <left style="dashed">
          <color auto="1"/>
        </left>
        <right/>
        <top/>
        <bottom style="dashed">
          <color auto="1"/>
        </bottom>
        <vertical/>
        <horizontal/>
      </border>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border diagonalUp="0" diagonalDown="0">
        <left/>
        <right style="dashed">
          <color auto="1"/>
        </right>
        <top/>
        <bottom style="dashed">
          <color auto="1"/>
        </bottom>
        <vertical/>
        <horizontal/>
      </border>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border diagonalUp="0" diagonalDown="0">
        <left/>
        <right/>
        <top/>
        <bottom style="dashed">
          <color auto="1"/>
        </bottom>
        <vertical/>
        <horizontal/>
      </border>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border diagonalUp="0" diagonalDown="0">
        <left/>
        <right/>
        <top/>
        <bottom style="dashed">
          <color auto="1"/>
        </bottom>
        <vertical/>
        <horizontal/>
      </border>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border diagonalUp="0" diagonalDown="0">
        <left/>
        <right/>
        <top/>
        <bottom style="dashed">
          <color auto="1"/>
        </bottom>
        <vertical/>
        <horizontal/>
      </border>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border diagonalUp="0" diagonalDown="0">
        <left/>
        <right/>
        <top/>
        <bottom style="dashed">
          <color auto="1"/>
        </bottom>
        <vertical/>
        <horizontal/>
      </border>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border diagonalUp="0" diagonalDown="0">
        <left/>
        <right/>
        <top/>
        <bottom style="dashed">
          <color auto="1"/>
        </bottom>
        <vertical/>
        <horizontal/>
      </border>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border diagonalUp="0" diagonalDown="0">
        <left/>
        <right/>
        <top/>
        <bottom style="dashed">
          <color auto="1"/>
        </bottom>
        <vertical/>
        <horizontal/>
      </border>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border diagonalUp="0" diagonalDown="0">
        <left/>
        <right/>
        <top/>
        <bottom style="dashed">
          <color auto="1"/>
        </bottom>
        <vertical/>
        <horizontal/>
      </border>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border diagonalUp="0" diagonalDown="0">
        <left/>
        <right/>
        <top/>
        <bottom style="dashed">
          <color auto="1"/>
        </bottom>
        <vertical/>
        <horizontal/>
      </border>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border diagonalUp="0" diagonalDown="0">
        <left/>
        <right/>
        <top/>
        <bottom style="dashed">
          <color auto="1"/>
        </bottom>
        <vertical/>
        <horizontal/>
      </border>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border diagonalUp="0" diagonalDown="0">
        <left/>
        <right/>
        <top/>
        <bottom style="dashed">
          <color auto="1"/>
        </bottom>
        <vertical/>
        <horizontal/>
      </border>
    </dxf>
    <dxf>
      <border>
        <bottom style="thin">
          <color rgb="FF000000"/>
        </bottom>
      </border>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Notes" displayName="Notes" ref="A3:B25" totalsRowShown="0" headerRowDxfId="137" dataDxfId="136">
  <tableColumns count="2">
    <tableColumn id="1" xr3:uid="{00000000-0010-0000-0000-000001000000}" name="Note number" dataDxfId="135"/>
    <tableColumn id="2" xr3:uid="{00000000-0010-0000-0000-000002000000}" name="Note text" dataDxfId="134"/>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469121B6-A449-4BDE-87E5-0016E97ED387}" name="Types_Requirements" displayName="Types_Requirements" ref="A3:C21" totalsRowShown="0" headerRowDxfId="11" dataDxfId="9" headerRowBorderDxfId="10" tableBorderDxfId="8" headerRowCellStyle="Normal_Sheet2">
  <tableColumns count="3">
    <tableColumn id="1" xr3:uid="{666F3DB1-5862-4973-A0D8-B5521302A517}" name="Requirement" dataDxfId="7" dataCellStyle="Normal_Sheet2"/>
    <tableColumn id="2" xr3:uid="{AFE9471F-4344-467F-8632-9DA7FF385645}" name="Number of requirements" dataDxfId="6" dataCellStyle="Normal 2"/>
    <tableColumn id="3" xr3:uid="{8BF3A03E-2928-4D17-AF35-3AF8477951AF}" name="Share" dataDxfId="5" dataCellStyle="Percent 2">
      <calculatedColumnFormula>B4/B$21</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FFF5C5C3-298C-43B4-930E-5C2E538E4006}" name="Distribution_YouthRehabOrder" displayName="Distribution_YouthRehabOrder" ref="A3:C9" totalsRowShown="0" headerRowBorderDxfId="4" tableBorderDxfId="3">
  <tableColumns count="3">
    <tableColumn id="1" xr3:uid="{71C2719A-644E-4CDA-9316-C4E57524A168}" name="Number of requirements" dataDxfId="2" dataCellStyle="Normal_Sheet1"/>
    <tableColumn id="2" xr3:uid="{16EAA06F-68FA-4C05-8F9D-4FDA48A3B104}" name="Frequency" dataDxfId="1" dataCellStyle="Normal_Sheet1"/>
    <tableColumn id="3" xr3:uid="{5547A542-BE77-4947-B59D-5D4CFD270B51}" name="Share of total" dataDxfId="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Child_Proceeded_OffenceType" displayName="Child_Proceeded_OffenceType" ref="A3:N7" totalsRowShown="0" headerRowBorderDxfId="133">
  <tableColumns count="14">
    <tableColumn id="1" xr3:uid="{00000000-0010-0000-0100-000001000000}" name="Type of offence"/>
    <tableColumn id="2" xr3:uid="{00000000-0010-0000-0100-000002000000}" name="2015" dataDxfId="132"/>
    <tableColumn id="3" xr3:uid="{00000000-0010-0000-0100-000003000000}" name="2016" dataDxfId="131"/>
    <tableColumn id="4" xr3:uid="{00000000-0010-0000-0100-000004000000}" name="2017" dataDxfId="130"/>
    <tableColumn id="5" xr3:uid="{00000000-0010-0000-0100-000005000000}" name="2018" dataDxfId="129"/>
    <tableColumn id="6" xr3:uid="{00000000-0010-0000-0100-000006000000}" name="2019" dataDxfId="128"/>
    <tableColumn id="7" xr3:uid="{00000000-0010-0000-0100-000007000000}" name="2020" dataDxfId="127"/>
    <tableColumn id="8" xr3:uid="{00000000-0010-0000-0100-000008000000}" name="2021" dataDxfId="126"/>
    <tableColumn id="9" xr3:uid="{00000000-0010-0000-0100-000009000000}" name="2022" dataDxfId="125"/>
    <tableColumn id="10" xr3:uid="{00000000-0010-0000-0100-00000A000000}" name="2023" dataDxfId="124"/>
    <tableColumn id="11" xr3:uid="{00000000-0010-0000-0100-00000B000000}" name="2024" dataDxfId="123"/>
    <tableColumn id="12" xr3:uid="{00000000-0010-0000-0100-00000C000000}" name="2025" dataDxfId="122"/>
    <tableColumn id="13" xr3:uid="{00000000-0010-0000-0100-00000D000000}" name="% change  March 2015 to March 2025" dataDxfId="121" dataCellStyle="Percent 2">
      <calculatedColumnFormula>Child_Proceeded_OffenceType[[#This Row],[2025]]/Child_Proceeded_OffenceType[[#This Row],[2015]]-1</calculatedColumnFormula>
    </tableColumn>
    <tableColumn id="15" xr3:uid="{00000000-0010-0000-0100-00000F000000}" name="% change  March 2024 to March 2025" dataDxfId="120" dataCellStyle="Percent 2">
      <calculatedColumnFormula>Child_Proceeded_OffenceType[[#This Row],[2025]]/Child_Proceeded_OffenceType[[#This Row],[2024]]-1</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AF548577-1138-4D62-98F5-93A36DDE937F}" name="Avg_Days_OffenceToCompletion" displayName="Avg_Days_OffenceToCompletion" ref="A3:N7" totalsRowShown="0" headerRowDxfId="119" dataDxfId="117" headerRowBorderDxfId="118" tableBorderDxfId="116" headerRowCellStyle="Normal 2">
  <tableColumns count="14">
    <tableColumn id="1" xr3:uid="{8C60DA7E-1590-4743-94A0-8DCAF26D669E}" name="Mean number of days taken" dataDxfId="115"/>
    <tableColumn id="2" xr3:uid="{4306E6BE-19EA-4E89-A3CC-BF9EA1824B9D}" name="2015" dataDxfId="114"/>
    <tableColumn id="3" xr3:uid="{4B95C9E5-AE9B-4D41-B9D6-8CE8AAADF6E3}" name="2016" dataDxfId="113"/>
    <tableColumn id="4" xr3:uid="{436C308C-FB8A-45EC-B3D8-0262CA98F6D7}" name="2017" dataDxfId="112"/>
    <tableColumn id="5" xr3:uid="{1CFA3ABB-4C97-4813-9AFF-3BD5EBA26D7C}" name="2018" dataDxfId="111"/>
    <tableColumn id="6" xr3:uid="{40E11F2C-EA0D-46F5-9454-84EB1D953194}" name="2019" dataDxfId="110"/>
    <tableColumn id="7" xr3:uid="{37252A80-B803-4879-9D84-54871F279C47}" name="2020" dataDxfId="109"/>
    <tableColumn id="8" xr3:uid="{F5CB82FA-1E4C-4FA3-A712-80EA7EB75F18}" name="2021" dataDxfId="108"/>
    <tableColumn id="9" xr3:uid="{CA7E4EDE-C88C-4FDA-9FA3-6E2D1807E89E}" name="2022" dataDxfId="107"/>
    <tableColumn id="10" xr3:uid="{77C8758B-DE86-424B-8F26-F763516E8592}" name="2023" dataDxfId="106"/>
    <tableColumn id="11" xr3:uid="{48C95B4A-87DE-46F8-9FAB-79B2A37C1ABE}" name="2024" dataDxfId="105"/>
    <tableColumn id="12" xr3:uid="{51F5904F-2627-4329-8E85-F9717ECDB85A}" name="2025 " dataDxfId="104"/>
    <tableColumn id="13" xr3:uid="{4735A9E4-DAED-4C8E-B4E8-46F36815113C}" name="% change  March 2015 to March 2025" dataDxfId="103">
      <calculatedColumnFormula>Avg_Days_OffenceToCompletion[[#This Row],[2025 ]]/Avg_Days_OffenceToCompletion[[#This Row],[2015]]-1</calculatedColumnFormula>
    </tableColumn>
    <tableColumn id="15" xr3:uid="{22657585-0890-40D6-AB57-658A3F9892D3}" name="% change  March 2024 to March 2025" dataDxfId="102">
      <calculatedColumnFormula>Avg_Days_OffenceToCompletion[[#This Row],[2025 ]]/Avg_Days_OffenceToCompletion[[#This Row],[2024]]-1</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Child_Guilty_Sex_Age_Offence" displayName="Child_Guilty_Sex_Age_Offence" ref="A3:K16" totalsRowShown="0" headerRowBorderDxfId="101">
  <tableColumns count="11">
    <tableColumn id="1" xr3:uid="{00000000-0010-0000-0300-000001000000}" name="Offence type"/>
    <tableColumn id="2" xr3:uid="{00000000-0010-0000-0300-000002000000}" name="Offence group"/>
    <tableColumn id="3" xr3:uid="{00000000-0010-0000-0300-000003000000}" name="Male _x000a_10 to 14" dataDxfId="100"/>
    <tableColumn id="4" xr3:uid="{00000000-0010-0000-0300-000004000000}" name="Male _x000a_15 to 17" dataDxfId="99"/>
    <tableColumn id="5" xr3:uid="{00000000-0010-0000-0300-000005000000}" name="Male _x000a_10 to 17" dataDxfId="98"/>
    <tableColumn id="6" xr3:uid="{00000000-0010-0000-0300-000006000000}" name="Female _x000a_10 to 14" dataDxfId="97"/>
    <tableColumn id="7" xr3:uid="{00000000-0010-0000-0300-000007000000}" name="Female _x000a_15 to 17" dataDxfId="96"/>
    <tableColumn id="8" xr3:uid="{00000000-0010-0000-0300-000008000000}" name="Female _x000a_10 to 17" dataDxfId="95"/>
    <tableColumn id="9" xr3:uid="{00000000-0010-0000-0300-000009000000}" name="All children _x000a_10 to 14_x000a_[Note 6]" dataDxfId="94"/>
    <tableColumn id="10" xr3:uid="{00000000-0010-0000-0300-00000A000000}" name="All children _x000a_15 to 17 _x000a_[Note 6]" dataDxfId="93"/>
    <tableColumn id="11" xr3:uid="{00000000-0010-0000-0300-00000B000000}" name="All children _x000a_10 to 17_x000a_[Note 6]" dataDxfId="92"/>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Sentencing_AllCourts_AllOffences" displayName="Sentencing_AllCourts_AllOffences" ref="A4:N15" totalsRowShown="0">
  <tableColumns count="14">
    <tableColumn id="2" xr3:uid="{00000000-0010-0000-0400-000002000000}" name="Sentence type " totalsRowDxfId="91"/>
    <tableColumn id="3" xr3:uid="{00000000-0010-0000-0400-000003000000}" name="2015" dataDxfId="90" totalsRowDxfId="89"/>
    <tableColumn id="4" xr3:uid="{00000000-0010-0000-0400-000004000000}" name="2016" dataDxfId="88" totalsRowDxfId="87"/>
    <tableColumn id="5" xr3:uid="{00000000-0010-0000-0400-000005000000}" name="2017" dataDxfId="86" totalsRowDxfId="85"/>
    <tableColumn id="6" xr3:uid="{00000000-0010-0000-0400-000006000000}" name="2018" dataDxfId="84" totalsRowDxfId="83"/>
    <tableColumn id="7" xr3:uid="{00000000-0010-0000-0400-000007000000}" name="2019" dataDxfId="82" totalsRowDxfId="81"/>
    <tableColumn id="8" xr3:uid="{00000000-0010-0000-0400-000008000000}" name="2020" dataDxfId="80" totalsRowDxfId="79"/>
    <tableColumn id="9" xr3:uid="{00000000-0010-0000-0400-000009000000}" name="2021 [Note 14]" dataDxfId="78" totalsRowDxfId="77"/>
    <tableColumn id="10" xr3:uid="{00000000-0010-0000-0400-00000A000000}" name="2022" dataDxfId="76" totalsRowDxfId="75"/>
    <tableColumn id="11" xr3:uid="{00000000-0010-0000-0400-00000B000000}" name="2023" dataDxfId="74" totalsRowDxfId="73"/>
    <tableColumn id="12" xr3:uid="{00000000-0010-0000-0400-00000C000000}" name="2024" dataDxfId="72" totalsRowDxfId="71"/>
    <tableColumn id="13" xr3:uid="{00000000-0010-0000-0400-00000D000000}" name="2025 [Note 15]" dataDxfId="70" totalsRowDxfId="69"/>
    <tableColumn id="14" xr3:uid="{00000000-0010-0000-0400-00000E000000}" name="% change  March 2015 to March 2025" dataDxfId="68" totalsRowDxfId="67">
      <calculatedColumnFormula>Sentencing_AllCourts_AllOffences[[#This Row],[2025 '[Note 15']]]/Sentencing_AllCourts_AllOffences[[#This Row],[2015]]-1</calculatedColumnFormula>
    </tableColumn>
    <tableColumn id="16" xr3:uid="{00000000-0010-0000-0400-000010000000}" name="% change  March 2024 to March 2025" dataDxfId="66" totalsRowDxfId="65">
      <calculatedColumnFormula>Sentencing_AllCourts_AllOffences[[#This Row],[2025 '[Note 15']]]/Sentencing_AllCourts_AllOffences[[#This Row],[2024]]-1</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Sentencing_IndictableOffences_AllCourts" displayName="Sentencing_IndictableOffences_AllCourts" ref="A4:O37" totalsRowShown="0">
  <tableColumns count="15">
    <tableColumn id="1" xr3:uid="{00000000-0010-0000-0500-000001000000}" name="Indictable or summary offence"/>
    <tableColumn id="2" xr3:uid="{00000000-0010-0000-0500-000002000000}" name="Sentence type "/>
    <tableColumn id="3" xr3:uid="{00000000-0010-0000-0500-000003000000}" name="2015" dataDxfId="64"/>
    <tableColumn id="4" xr3:uid="{00000000-0010-0000-0500-000004000000}" name="2016" dataDxfId="63"/>
    <tableColumn id="5" xr3:uid="{00000000-0010-0000-0500-000005000000}" name="2017" dataDxfId="62"/>
    <tableColumn id="6" xr3:uid="{00000000-0010-0000-0500-000006000000}" name="2018" dataDxfId="61"/>
    <tableColumn id="7" xr3:uid="{00000000-0010-0000-0500-000007000000}" name="2019" dataDxfId="60"/>
    <tableColumn id="8" xr3:uid="{00000000-0010-0000-0500-000008000000}" name="2020" dataDxfId="59"/>
    <tableColumn id="9" xr3:uid="{00000000-0010-0000-0500-000009000000}" name="2021 [Note 14]" dataDxfId="58"/>
    <tableColumn id="10" xr3:uid="{00000000-0010-0000-0500-00000A000000}" name="2022" dataDxfId="57"/>
    <tableColumn id="11" xr3:uid="{00000000-0010-0000-0500-00000B000000}" name="2023" dataDxfId="56"/>
    <tableColumn id="12" xr3:uid="{00000000-0010-0000-0500-00000C000000}" name="2024" dataDxfId="55"/>
    <tableColumn id="13" xr3:uid="{00000000-0010-0000-0500-00000D000000}" name="2025 [Note 15]" dataDxfId="54"/>
    <tableColumn id="14" xr3:uid="{00000000-0010-0000-0500-00000E000000}" name="% change  March 2015 to March 2025" dataDxfId="53">
      <calculatedColumnFormula>Sentencing_IndictableOffences_AllCourts[[#This Row],[2025 '[Note 15']]]/Sentencing_IndictableOffences_AllCourts[[#This Row],[2015]]-1</calculatedColumnFormula>
    </tableColumn>
    <tableColumn id="16" xr3:uid="{00000000-0010-0000-0500-000010000000}" name="% change  March 2024 to March 2025" dataDxfId="52">
      <calculatedColumnFormula>Sentencing_IndictableOffences_AllCourts[[#This Row],[2025 '[Note 15']]]/Sentencing_IndictableOffences_AllCourts[[#This Row],[2024]]-1</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Sentencing_SummaryOffences_CourtSexAgeSentenceType" displayName="Sentencing_SummaryOffences_CourtSexAgeSentenceType" ref="A4:P94" totalsRowShown="0">
  <tableColumns count="16">
    <tableColumn id="1" xr3:uid="{00000000-0010-0000-0800-000001000000}" name="Offence type"/>
    <tableColumn id="2" xr3:uid="{00000000-0010-0000-0800-000002000000}" name="Sex"/>
    <tableColumn id="3" xr3:uid="{00000000-0010-0000-0800-000003000000}" name="Sentence type"/>
    <tableColumn id="4" xr3:uid="{00000000-0010-0000-0800-000004000000}" name="2015" dataDxfId="51"/>
    <tableColumn id="5" xr3:uid="{00000000-0010-0000-0800-000005000000}" name="2016" dataDxfId="50"/>
    <tableColumn id="6" xr3:uid="{00000000-0010-0000-0800-000006000000}" name="2017" dataDxfId="49"/>
    <tableColumn id="7" xr3:uid="{00000000-0010-0000-0800-000007000000}" name="2018" dataDxfId="48"/>
    <tableColumn id="8" xr3:uid="{00000000-0010-0000-0800-000008000000}" name="2019" dataDxfId="47"/>
    <tableColumn id="9" xr3:uid="{00000000-0010-0000-0800-000009000000}" name="2020" dataDxfId="46"/>
    <tableColumn id="10" xr3:uid="{00000000-0010-0000-0800-00000A000000}" name="2021 [Note 14]" dataDxfId="45"/>
    <tableColumn id="11" xr3:uid="{00000000-0010-0000-0800-00000B000000}" name="2022" dataDxfId="44"/>
    <tableColumn id="12" xr3:uid="{00000000-0010-0000-0800-00000C000000}" name="2023" dataDxfId="43"/>
    <tableColumn id="13" xr3:uid="{00000000-0010-0000-0800-00000D000000}" name="2024" dataDxfId="42"/>
    <tableColumn id="14" xr3:uid="{00000000-0010-0000-0800-00000E000000}" name="2025 [Note 15]" dataDxfId="41"/>
    <tableColumn id="15" xr3:uid="{1424D5B3-6B2A-410A-9818-217E4C06B087}" name="% change  March 2015 to March 2025" dataDxfId="40">
      <calculatedColumnFormula>Sentencing_SummaryOffences_CourtSexAgeSentenceType[[#This Row],[2025 '[Note 15']]]/Sentencing_SummaryOffences_CourtSexAgeSentenceType[[#This Row],[2015]]-1</calculatedColumnFormula>
    </tableColumn>
    <tableColumn id="17" xr3:uid="{DB415D9F-E9D5-4FEB-9463-D4AE2A6C48E3}" name="% change  March 2024 to March 2025" dataDxfId="39">
      <calculatedColumnFormula>Sentencing_SummaryOffences_CourtSexAgeSentenceType[[#This Row],[2025 '[Note 15']]]/Sentencing_SummaryOffences_CourtSexAgeSentenceType[[#This Row],[2024]]-1</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E542C05-20F8-4ABF-A359-C94F11121F9E}" name="Sentencing_Indictable_MagsCourt_Ethnicity_SentenceType4" displayName="Sentencing_Indictable_MagsCourt_Ethnicity_SentenceType4" ref="A4:P64" totalsRowShown="0">
  <tableColumns count="16">
    <tableColumn id="16" xr3:uid="{3496DCF4-8481-4581-AD9C-18E1C72D3107}" name="Offence type" dataDxfId="38"/>
    <tableColumn id="1" xr3:uid="{B6625BB5-2636-414E-BF92-BCCF4C647240}" name="Age group"/>
    <tableColumn id="2" xr3:uid="{73AE6C66-1A70-4CBA-8EBE-53D95D5AD7DA}" name="Sentence type"/>
    <tableColumn id="13" xr3:uid="{909BD7C6-EAFF-4A6F-896D-627ED0C003D8}" name="2015" dataDxfId="37"/>
    <tableColumn id="14" xr3:uid="{C677F73C-6E83-451A-92D7-E6A067A62515}" name="2016" dataDxfId="36"/>
    <tableColumn id="15" xr3:uid="{16BB0465-4B8F-4734-90F9-F7F968659D4C}" name="2017" dataDxfId="35"/>
    <tableColumn id="3" xr3:uid="{DE8CF26B-8CFA-42A9-9BBD-85E4834F8E34}" name="2018" dataDxfId="34"/>
    <tableColumn id="4" xr3:uid="{2430F851-38FB-4399-B78D-52197F5C7C25}" name="2019" dataDxfId="33"/>
    <tableColumn id="5" xr3:uid="{6C9A731B-941E-4C22-A299-6841EB2CC660}" name="2020" dataDxfId="32"/>
    <tableColumn id="6" xr3:uid="{301CA4C0-269C-48BE-B7AA-31EF2EB3F384}" name="2021 [Note 14]" dataDxfId="31"/>
    <tableColumn id="7" xr3:uid="{6F2AD19A-2F75-401A-805F-2AFDD37EEB3E}" name="2022" dataDxfId="30"/>
    <tableColumn id="8" xr3:uid="{AFCC8B64-6C80-4C2B-90F9-455CE8C08106}" name="2023" dataDxfId="29"/>
    <tableColumn id="9" xr3:uid="{6CFA1883-2D3B-47A8-81C7-5A235A902724}" name="2024" dataDxfId="28"/>
    <tableColumn id="10" xr3:uid="{D94CE89C-0AB6-425F-A981-EEABA9295495}" name="2025 [Note 15]" dataDxfId="27"/>
    <tableColumn id="11" xr3:uid="{8823653D-8A5D-4DF0-8FBE-EE1B28F8BC27}" name="% change  March 2015 to March 2025" dataDxfId="26">
      <calculatedColumnFormula>Sentencing_Indictable_MagsCourt_Ethnicity_SentenceType4[[#This Row],[2025 '[Note 15']]]/Sentencing_Indictable_MagsCourt_Ethnicity_SentenceType4[[#This Row],[2015]]-1</calculatedColumnFormula>
    </tableColumn>
    <tableColumn id="17" xr3:uid="{FA9DAAD4-CA7B-40CC-A9FF-77336FB6EFDA}" name="% change  March 2024 to March 2025" dataDxfId="25">
      <calculatedColumnFormula>Sentencing_Indictable_MagsCourt_Ethnicity_SentenceType4[[#This Row],[2025 '[Note 15']]]/Sentencing_Indictable_MagsCourt_Ethnicity_SentenceType4[[#This Row],[2024]]-1</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Sentencing_Indictable_MagsCourt_Ethnicity_SentenceType" displayName="Sentencing_Indictable_MagsCourt_Ethnicity_SentenceType" ref="A4:O94" totalsRowShown="0">
  <tableColumns count="15">
    <tableColumn id="1" xr3:uid="{00000000-0010-0000-0900-000001000000}" name="Ethnicity [Note 21]"/>
    <tableColumn id="2" xr3:uid="{00000000-0010-0000-0900-000002000000}" name="Sentence type"/>
    <tableColumn id="13" xr3:uid="{5208FF4A-2EEB-436C-96A2-F1423E1C9963}" name="2015" dataDxfId="24"/>
    <tableColumn id="14" xr3:uid="{0E379DA6-5DCD-4365-8A10-ADBF1B0A93EC}" name="2016" dataDxfId="23"/>
    <tableColumn id="15" xr3:uid="{A928B0C6-7408-4F59-9783-54B0BF3B050D}" name="2017" dataDxfId="22"/>
    <tableColumn id="3" xr3:uid="{00000000-0010-0000-0900-000003000000}" name="2018" dataDxfId="21"/>
    <tableColumn id="4" xr3:uid="{00000000-0010-0000-0900-000004000000}" name="2019" dataDxfId="20"/>
    <tableColumn id="5" xr3:uid="{00000000-0010-0000-0900-000005000000}" name="2020" dataDxfId="19"/>
    <tableColumn id="6" xr3:uid="{00000000-0010-0000-0900-000006000000}" name="2021 [Note 14]" dataDxfId="18"/>
    <tableColumn id="7" xr3:uid="{00000000-0010-0000-0900-000007000000}" name="2022" dataDxfId="17"/>
    <tableColumn id="8" xr3:uid="{00000000-0010-0000-0900-000008000000}" name="2023" dataDxfId="16"/>
    <tableColumn id="9" xr3:uid="{00000000-0010-0000-0900-000009000000}" name="2024" dataDxfId="15"/>
    <tableColumn id="10" xr3:uid="{E3E37D14-0515-41A2-8C5A-348131EABE09}" name="2025 [Note 15]" dataDxfId="14"/>
    <tableColumn id="11" xr3:uid="{7A72A745-16F3-44A5-9539-04856C7793BA}" name="% change  March 2015 to March 2025" dataDxfId="13">
      <calculatedColumnFormula>Sentencing_Indictable_MagsCourt_Ethnicity_SentenceType[[#This Row],[2025 '[Note 15']]]/Sentencing_Indictable_MagsCourt_Ethnicity_SentenceType[[#This Row],[2015]]-1</calculatedColumnFormula>
    </tableColumn>
    <tableColumn id="16" xr3:uid="{61B1D041-7594-4D6E-93AE-80EC27BD73BD}" name="% change  March 2024 to March 2025" dataDxfId="12">
      <calculatedColumnFormula>Sentencing_Indictable_MagsCourt_Ethnicity_SentenceType[[#This Row],[2025 '[Note 15']]]/Sentencing_Indictable_MagsCourt_Ethnicity_SentenceType[[#This Row],[2024]]-1</calculatedColumnFormula>
    </tableColumn>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gov.uk/government/collections/criminal-justice-statistics-quarterly" TargetMode="External"/><Relationship Id="rId1" Type="http://schemas.openxmlformats.org/officeDocument/2006/relationships/hyperlink" Target="Ch%205%20-%20Sentencing%20of%20children.xlsx"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8"/>
  <sheetViews>
    <sheetView tabSelected="1" workbookViewId="0"/>
  </sheetViews>
  <sheetFormatPr defaultColWidth="8.6640625" defaultRowHeight="15" customHeight="1" x14ac:dyDescent="0.2"/>
  <cols>
    <col min="1" max="1" width="8.6640625" style="2" customWidth="1"/>
    <col min="2" max="2" width="99.33203125" style="2" bestFit="1" customWidth="1"/>
    <col min="3" max="3" width="8.6640625" style="2" customWidth="1"/>
    <col min="4" max="16384" width="8.6640625" style="2"/>
  </cols>
  <sheetData>
    <row r="1" spans="1:2" ht="15" customHeight="1" x14ac:dyDescent="0.25">
      <c r="A1" s="1" t="s">
        <v>0</v>
      </c>
    </row>
    <row r="2" spans="1:2" s="4" customFormat="1" ht="15" customHeight="1" x14ac:dyDescent="0.2">
      <c r="A2" s="3" t="s">
        <v>1</v>
      </c>
      <c r="B2" s="3" t="s">
        <v>2</v>
      </c>
    </row>
    <row r="3" spans="1:2" s="6" customFormat="1" ht="15" customHeight="1" x14ac:dyDescent="0.25">
      <c r="A3" s="5" t="s">
        <v>3</v>
      </c>
      <c r="B3" s="5"/>
    </row>
    <row r="4" spans="1:2" ht="15" customHeight="1" x14ac:dyDescent="0.2">
      <c r="A4" s="7" t="s">
        <v>4</v>
      </c>
      <c r="B4" s="2" t="s">
        <v>5</v>
      </c>
    </row>
    <row r="5" spans="1:2" ht="15" customHeight="1" x14ac:dyDescent="0.2">
      <c r="A5" s="7" t="s">
        <v>6</v>
      </c>
      <c r="B5" s="2" t="s">
        <v>7</v>
      </c>
    </row>
    <row r="6" spans="1:2" ht="15" customHeight="1" x14ac:dyDescent="0.2">
      <c r="A6" s="7" t="s">
        <v>8</v>
      </c>
      <c r="B6" s="2" t="s">
        <v>9</v>
      </c>
    </row>
    <row r="7" spans="1:2" ht="15" customHeight="1" x14ac:dyDescent="0.2">
      <c r="A7" s="7" t="s">
        <v>10</v>
      </c>
      <c r="B7" s="2" t="s">
        <v>11</v>
      </c>
    </row>
    <row r="8" spans="1:2" ht="15" customHeight="1" x14ac:dyDescent="0.2">
      <c r="A8" s="7" t="s">
        <v>12</v>
      </c>
      <c r="B8" s="2" t="s">
        <v>13</v>
      </c>
    </row>
    <row r="9" spans="1:2" ht="15" customHeight="1" x14ac:dyDescent="0.2">
      <c r="A9" s="7" t="s">
        <v>14</v>
      </c>
      <c r="B9" s="2" t="s">
        <v>160</v>
      </c>
    </row>
    <row r="10" spans="1:2" ht="15" customHeight="1" x14ac:dyDescent="0.2">
      <c r="A10" s="7" t="s">
        <v>15</v>
      </c>
      <c r="B10" s="2" t="s">
        <v>163</v>
      </c>
    </row>
    <row r="11" spans="1:2" ht="15" customHeight="1" x14ac:dyDescent="0.2">
      <c r="A11" s="7" t="s">
        <v>16</v>
      </c>
      <c r="B11" s="2" t="s">
        <v>17</v>
      </c>
    </row>
    <row r="12" spans="1:2" ht="15" customHeight="1" x14ac:dyDescent="0.25">
      <c r="A12" s="5" t="s">
        <v>18</v>
      </c>
    </row>
    <row r="13" spans="1:2" ht="15" customHeight="1" x14ac:dyDescent="0.2">
      <c r="A13" s="7" t="s">
        <v>19</v>
      </c>
      <c r="B13" s="2" t="s">
        <v>20</v>
      </c>
    </row>
    <row r="14" spans="1:2" ht="15" customHeight="1" x14ac:dyDescent="0.2">
      <c r="A14" s="7" t="s">
        <v>21</v>
      </c>
      <c r="B14" s="2" t="s">
        <v>22</v>
      </c>
    </row>
    <row r="15" spans="1:2" ht="15" customHeight="1" x14ac:dyDescent="0.25">
      <c r="A15" s="5" t="s">
        <v>23</v>
      </c>
    </row>
    <row r="16" spans="1:2" ht="15" customHeight="1" x14ac:dyDescent="0.2">
      <c r="A16" s="8" t="s">
        <v>24</v>
      </c>
    </row>
    <row r="17" spans="1:1" ht="15" customHeight="1" x14ac:dyDescent="0.2">
      <c r="A17" s="9" t="s">
        <v>25</v>
      </c>
    </row>
    <row r="18" spans="1:1" ht="15" customHeight="1" x14ac:dyDescent="0.2">
      <c r="A18" s="9" t="s">
        <v>26</v>
      </c>
    </row>
  </sheetData>
  <phoneticPr fontId="10" type="noConversion"/>
  <hyperlinks>
    <hyperlink ref="A4" location="'5.1'!A1" display="Table 5.1" xr:uid="{00000000-0004-0000-0000-000000000000}"/>
    <hyperlink ref="A5" r:id="rId1" location="'5.2'!A1" xr:uid="{00000000-0004-0000-0000-000001000000}"/>
    <hyperlink ref="A13" location="'5.9'!A1" display="Table 5.9" xr:uid="{00000000-0004-0000-0000-00000B000000}"/>
    <hyperlink ref="A14" location="'5.10'!A1" display="Table 5.10" xr:uid="{00000000-0004-0000-0000-00000C000000}"/>
    <hyperlink ref="A16" r:id="rId2" xr:uid="{00000000-0004-0000-0000-00000F000000}"/>
    <hyperlink ref="A6" location="'5.3'!A1" display="Table 5.3" xr:uid="{9667D4FD-ECBC-4E9B-B7BD-4B009B9131E1}"/>
    <hyperlink ref="A8" location="'5.5'!A1" display="Table 5.5" xr:uid="{993DBB5F-C351-43D4-84A9-7000F28C7628}"/>
    <hyperlink ref="A10" location="'5.7'!A1" display="Table 5.7" xr:uid="{8726FB70-FDAC-4C55-8D6E-7BC02AE556E1}"/>
    <hyperlink ref="A7" location="'5.4'!A1" display="Table 5.4" xr:uid="{D28361E7-129E-4A21-A58C-B66FF8C2DF56}"/>
    <hyperlink ref="A9" location="'5.6'!A1" display="Table 5.6" xr:uid="{B24DB674-0753-4426-87B8-BB1A374FCF4E}"/>
    <hyperlink ref="A11" location="'5.8'!A1" display="Table 5.8" xr:uid="{BC269DBB-62C7-4941-9D8B-6094C59EE1B5}"/>
  </hyperlinks>
  <pageMargins left="0.75000000000000011" right="0.75000000000000011" top="1" bottom="1" header="0.5" footer="0.5"/>
  <pageSetup paperSize="0" fitToWidth="0" fitToHeight="0" orientation="landscape" horizontalDpi="0" verticalDpi="0" copies="0"/>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S98"/>
  <sheetViews>
    <sheetView zoomScaleNormal="100" workbookViewId="0"/>
  </sheetViews>
  <sheetFormatPr defaultColWidth="7.33203125" defaultRowHeight="14.25" x14ac:dyDescent="0.2"/>
  <cols>
    <col min="1" max="1" width="21.33203125" style="6" customWidth="1"/>
    <col min="2" max="2" width="36.88671875" style="6" customWidth="1"/>
    <col min="3" max="10" width="7.33203125" style="21" customWidth="1"/>
    <col min="11" max="13" width="7.33203125" style="6"/>
    <col min="14" max="15" width="10.44140625" style="6" customWidth="1"/>
    <col min="16" max="16384" width="7.33203125" style="6"/>
  </cols>
  <sheetData>
    <row r="1" spans="1:15" ht="15.75" x14ac:dyDescent="0.25">
      <c r="A1" s="30" t="s">
        <v>184</v>
      </c>
    </row>
    <row r="2" spans="1:15" ht="15" x14ac:dyDescent="0.2">
      <c r="A2" s="22" t="s">
        <v>52</v>
      </c>
    </row>
    <row r="3" spans="1:15" ht="15" x14ac:dyDescent="0.2">
      <c r="A3" s="155" t="s">
        <v>110</v>
      </c>
    </row>
    <row r="4" spans="1:15" ht="38.25" x14ac:dyDescent="0.2">
      <c r="A4" s="31" t="s">
        <v>179</v>
      </c>
      <c r="B4" s="31" t="s">
        <v>112</v>
      </c>
      <c r="C4" s="24" t="s">
        <v>54</v>
      </c>
      <c r="D4" s="24" t="s">
        <v>55</v>
      </c>
      <c r="E4" s="24" t="s">
        <v>56</v>
      </c>
      <c r="F4" s="24" t="s">
        <v>57</v>
      </c>
      <c r="G4" s="24" t="s">
        <v>58</v>
      </c>
      <c r="H4" s="24" t="s">
        <v>59</v>
      </c>
      <c r="I4" s="24" t="s">
        <v>171</v>
      </c>
      <c r="J4" s="24" t="s">
        <v>61</v>
      </c>
      <c r="K4" s="24" t="s">
        <v>62</v>
      </c>
      <c r="L4" s="24" t="s">
        <v>63</v>
      </c>
      <c r="M4" s="24" t="s">
        <v>172</v>
      </c>
      <c r="N4" s="25" t="s">
        <v>65</v>
      </c>
      <c r="O4" s="25" t="s">
        <v>66</v>
      </c>
    </row>
    <row r="5" spans="1:15" ht="15" customHeight="1" x14ac:dyDescent="0.2">
      <c r="A5" s="13" t="s">
        <v>119</v>
      </c>
      <c r="B5" s="13" t="s">
        <v>173</v>
      </c>
      <c r="C5" s="79">
        <v>101</v>
      </c>
      <c r="D5" s="79">
        <v>115</v>
      </c>
      <c r="E5" s="79">
        <v>78</v>
      </c>
      <c r="F5" s="79">
        <v>68</v>
      </c>
      <c r="G5" s="79">
        <v>62</v>
      </c>
      <c r="H5" s="79">
        <v>61</v>
      </c>
      <c r="I5" s="79">
        <v>29</v>
      </c>
      <c r="J5" s="79">
        <v>18</v>
      </c>
      <c r="K5" s="79">
        <v>20</v>
      </c>
      <c r="L5" s="79">
        <v>23</v>
      </c>
      <c r="M5" s="79">
        <v>25</v>
      </c>
      <c r="N5" s="96">
        <f>Sentencing_Indictable_MagsCourt_Ethnicity_SentenceType[[#This Row],[2025 '[Note 15']]]/Sentencing_Indictable_MagsCourt_Ethnicity_SentenceType[[#This Row],[2015]]-1</f>
        <v>-0.75247524752475248</v>
      </c>
      <c r="O5" s="97">
        <f>Sentencing_Indictable_MagsCourt_Ethnicity_SentenceType[[#This Row],[2025 '[Note 15']]]/Sentencing_Indictable_MagsCourt_Ethnicity_SentenceType[[#This Row],[2024]]-1</f>
        <v>8.6956521739130377E-2</v>
      </c>
    </row>
    <row r="6" spans="1:15" ht="15" customHeight="1" x14ac:dyDescent="0.2">
      <c r="A6" s="13" t="s">
        <v>119</v>
      </c>
      <c r="B6" s="13" t="s">
        <v>174</v>
      </c>
      <c r="C6" s="79">
        <v>0</v>
      </c>
      <c r="D6" s="79">
        <v>0</v>
      </c>
      <c r="E6" s="79">
        <v>0</v>
      </c>
      <c r="F6" s="79">
        <v>0</v>
      </c>
      <c r="G6" s="79">
        <v>0</v>
      </c>
      <c r="H6" s="79">
        <v>0</v>
      </c>
      <c r="I6" s="79">
        <v>0</v>
      </c>
      <c r="J6" s="79">
        <v>0</v>
      </c>
      <c r="K6" s="79">
        <v>0</v>
      </c>
      <c r="L6" s="79">
        <v>0</v>
      </c>
      <c r="M6" s="79">
        <v>0</v>
      </c>
      <c r="N6" s="98" t="s">
        <v>101</v>
      </c>
      <c r="O6" s="98" t="s">
        <v>101</v>
      </c>
    </row>
    <row r="7" spans="1:15" ht="15" customHeight="1" x14ac:dyDescent="0.2">
      <c r="A7" s="13" t="s">
        <v>119</v>
      </c>
      <c r="B7" s="13" t="s">
        <v>175</v>
      </c>
      <c r="C7" s="79">
        <v>582</v>
      </c>
      <c r="D7" s="79">
        <v>560</v>
      </c>
      <c r="E7" s="79">
        <v>539</v>
      </c>
      <c r="F7" s="79">
        <v>416</v>
      </c>
      <c r="G7" s="79">
        <v>367</v>
      </c>
      <c r="H7" s="79">
        <v>369</v>
      </c>
      <c r="I7" s="79">
        <v>244</v>
      </c>
      <c r="J7" s="79">
        <v>251</v>
      </c>
      <c r="K7" s="79">
        <v>252</v>
      </c>
      <c r="L7" s="79">
        <v>218</v>
      </c>
      <c r="M7" s="79">
        <v>250</v>
      </c>
      <c r="N7" s="98">
        <f>Sentencing_Indictable_MagsCourt_Ethnicity_SentenceType[[#This Row],[2025 '[Note 15']]]/Sentencing_Indictable_MagsCourt_Ethnicity_SentenceType[[#This Row],[2015]]-1</f>
        <v>-0.57044673539518898</v>
      </c>
      <c r="O7" s="99">
        <f>Sentencing_Indictable_MagsCourt_Ethnicity_SentenceType[[#This Row],[2025 '[Note 15']]]/Sentencing_Indictable_MagsCourt_Ethnicity_SentenceType[[#This Row],[2024]]-1</f>
        <v>0.14678899082568808</v>
      </c>
    </row>
    <row r="8" spans="1:15" ht="15" customHeight="1" x14ac:dyDescent="0.2">
      <c r="A8" s="13" t="s">
        <v>119</v>
      </c>
      <c r="B8" s="13" t="s">
        <v>103</v>
      </c>
      <c r="C8" s="79">
        <v>37</v>
      </c>
      <c r="D8" s="79">
        <v>21</v>
      </c>
      <c r="E8" s="79">
        <v>24</v>
      </c>
      <c r="F8" s="79">
        <v>14</v>
      </c>
      <c r="G8" s="79">
        <v>17</v>
      </c>
      <c r="H8" s="79">
        <v>17</v>
      </c>
      <c r="I8" s="79">
        <v>10</v>
      </c>
      <c r="J8" s="79">
        <v>8</v>
      </c>
      <c r="K8" s="79">
        <v>2</v>
      </c>
      <c r="L8" s="79">
        <v>4</v>
      </c>
      <c r="M8" s="79">
        <v>4</v>
      </c>
      <c r="N8" s="98">
        <f>Sentencing_Indictable_MagsCourt_Ethnicity_SentenceType[[#This Row],[2025 '[Note 15']]]/Sentencing_Indictable_MagsCourt_Ethnicity_SentenceType[[#This Row],[2015]]-1</f>
        <v>-0.89189189189189189</v>
      </c>
      <c r="O8" s="99">
        <f>Sentencing_Indictable_MagsCourt_Ethnicity_SentenceType[[#This Row],[2025 '[Note 15']]]/Sentencing_Indictable_MagsCourt_Ethnicity_SentenceType[[#This Row],[2024]]-1</f>
        <v>0</v>
      </c>
    </row>
    <row r="9" spans="1:15" ht="15" customHeight="1" x14ac:dyDescent="0.2">
      <c r="A9" s="13" t="s">
        <v>119</v>
      </c>
      <c r="B9" s="13" t="s">
        <v>104</v>
      </c>
      <c r="C9" s="79">
        <v>11</v>
      </c>
      <c r="D9" s="79">
        <v>11</v>
      </c>
      <c r="E9" s="79">
        <v>4</v>
      </c>
      <c r="F9" s="79">
        <v>5</v>
      </c>
      <c r="G9" s="79">
        <v>4</v>
      </c>
      <c r="H9" s="79">
        <v>4</v>
      </c>
      <c r="I9" s="79">
        <v>5</v>
      </c>
      <c r="J9" s="79">
        <v>2</v>
      </c>
      <c r="K9" s="79">
        <v>1</v>
      </c>
      <c r="L9" s="79">
        <v>0</v>
      </c>
      <c r="M9" s="79">
        <v>2</v>
      </c>
      <c r="N9" s="98">
        <f>Sentencing_Indictable_MagsCourt_Ethnicity_SentenceType[[#This Row],[2025 '[Note 15']]]/Sentencing_Indictable_MagsCourt_Ethnicity_SentenceType[[#This Row],[2015]]-1</f>
        <v>-0.81818181818181812</v>
      </c>
      <c r="O9" s="99" t="s">
        <v>101</v>
      </c>
    </row>
    <row r="10" spans="1:15" ht="15" customHeight="1" x14ac:dyDescent="0.2">
      <c r="A10" s="13" t="s">
        <v>119</v>
      </c>
      <c r="B10" s="13" t="s">
        <v>105</v>
      </c>
      <c r="C10" s="79">
        <v>48</v>
      </c>
      <c r="D10" s="79">
        <v>51</v>
      </c>
      <c r="E10" s="79">
        <v>46</v>
      </c>
      <c r="F10" s="79">
        <v>48</v>
      </c>
      <c r="G10" s="79">
        <v>28</v>
      </c>
      <c r="H10" s="79">
        <v>37</v>
      </c>
      <c r="I10" s="79">
        <v>26</v>
      </c>
      <c r="J10" s="79">
        <v>34</v>
      </c>
      <c r="K10" s="79">
        <v>16</v>
      </c>
      <c r="L10" s="79">
        <v>9</v>
      </c>
      <c r="M10" s="79">
        <v>10</v>
      </c>
      <c r="N10" s="98">
        <f>Sentencing_Indictable_MagsCourt_Ethnicity_SentenceType[[#This Row],[2025 '[Note 15']]]/Sentencing_Indictable_MagsCourt_Ethnicity_SentenceType[[#This Row],[2015]]-1</f>
        <v>-0.79166666666666663</v>
      </c>
      <c r="O10" s="99">
        <f>Sentencing_Indictable_MagsCourt_Ethnicity_SentenceType[[#This Row],[2025 '[Note 15']]]/Sentencing_Indictable_MagsCourt_Ethnicity_SentenceType[[#This Row],[2024]]-1</f>
        <v>0.11111111111111116</v>
      </c>
    </row>
    <row r="11" spans="1:15" ht="15" customHeight="1" x14ac:dyDescent="0.2">
      <c r="A11" s="13" t="s">
        <v>119</v>
      </c>
      <c r="B11" s="13" t="s">
        <v>177</v>
      </c>
      <c r="C11" s="79">
        <v>31</v>
      </c>
      <c r="D11" s="79">
        <v>10</v>
      </c>
      <c r="E11" s="79">
        <v>20</v>
      </c>
      <c r="F11" s="79">
        <v>10</v>
      </c>
      <c r="G11" s="79">
        <v>10</v>
      </c>
      <c r="H11" s="79">
        <v>8</v>
      </c>
      <c r="I11" s="79">
        <v>3</v>
      </c>
      <c r="J11" s="79">
        <v>4</v>
      </c>
      <c r="K11" s="79">
        <v>3</v>
      </c>
      <c r="L11" s="79">
        <v>1</v>
      </c>
      <c r="M11" s="79">
        <v>6</v>
      </c>
      <c r="N11" s="98">
        <f>Sentencing_Indictable_MagsCourt_Ethnicity_SentenceType[[#This Row],[2025 '[Note 15']]]/Sentencing_Indictable_MagsCourt_Ethnicity_SentenceType[[#This Row],[2015]]-1</f>
        <v>-0.80645161290322576</v>
      </c>
      <c r="O11" s="99">
        <f>Sentencing_Indictable_MagsCourt_Ethnicity_SentenceType[[#This Row],[2025 '[Note 15']]]/Sentencing_Indictable_MagsCourt_Ethnicity_SentenceType[[#This Row],[2024]]-1</f>
        <v>5</v>
      </c>
    </row>
    <row r="12" spans="1:15" ht="15" customHeight="1" x14ac:dyDescent="0.2">
      <c r="A12" s="13" t="s">
        <v>119</v>
      </c>
      <c r="B12" s="13" t="s">
        <v>106</v>
      </c>
      <c r="C12" s="79">
        <v>1</v>
      </c>
      <c r="D12" s="79">
        <v>1</v>
      </c>
      <c r="E12" s="79">
        <v>0</v>
      </c>
      <c r="F12" s="79">
        <v>1</v>
      </c>
      <c r="G12" s="79">
        <v>0</v>
      </c>
      <c r="H12" s="79">
        <v>0</v>
      </c>
      <c r="I12" s="79">
        <v>0</v>
      </c>
      <c r="J12" s="79">
        <v>0</v>
      </c>
      <c r="K12" s="79">
        <v>0</v>
      </c>
      <c r="L12" s="79">
        <v>0</v>
      </c>
      <c r="M12" s="79">
        <v>0</v>
      </c>
      <c r="N12" s="98" t="s">
        <v>101</v>
      </c>
      <c r="O12" s="99" t="s">
        <v>101</v>
      </c>
    </row>
    <row r="13" spans="1:15" ht="15" customHeight="1" x14ac:dyDescent="0.2">
      <c r="A13" s="69" t="s">
        <v>119</v>
      </c>
      <c r="B13" s="69" t="s">
        <v>178</v>
      </c>
      <c r="C13" s="83">
        <v>0</v>
      </c>
      <c r="D13" s="83">
        <v>0</v>
      </c>
      <c r="E13" s="83">
        <v>0</v>
      </c>
      <c r="F13" s="83">
        <v>0</v>
      </c>
      <c r="G13" s="83">
        <v>0</v>
      </c>
      <c r="H13" s="83">
        <v>0</v>
      </c>
      <c r="I13" s="83">
        <v>0</v>
      </c>
      <c r="J13" s="83">
        <v>0</v>
      </c>
      <c r="K13" s="83">
        <v>0</v>
      </c>
      <c r="L13" s="83">
        <v>0</v>
      </c>
      <c r="M13" s="83">
        <v>0</v>
      </c>
      <c r="N13" s="100" t="s">
        <v>101</v>
      </c>
      <c r="O13" s="100" t="s">
        <v>101</v>
      </c>
    </row>
    <row r="14" spans="1:15" ht="15" customHeight="1" x14ac:dyDescent="0.2">
      <c r="A14" s="70" t="s">
        <v>119</v>
      </c>
      <c r="B14" s="70" t="s">
        <v>107</v>
      </c>
      <c r="C14" s="87">
        <v>811</v>
      </c>
      <c r="D14" s="87">
        <v>769</v>
      </c>
      <c r="E14" s="87">
        <v>711</v>
      </c>
      <c r="F14" s="87">
        <v>562</v>
      </c>
      <c r="G14" s="87">
        <v>488</v>
      </c>
      <c r="H14" s="87">
        <v>496</v>
      </c>
      <c r="I14" s="87">
        <v>317</v>
      </c>
      <c r="J14" s="87">
        <v>317</v>
      </c>
      <c r="K14" s="87">
        <v>294</v>
      </c>
      <c r="L14" s="87">
        <v>255</v>
      </c>
      <c r="M14" s="87">
        <v>297</v>
      </c>
      <c r="N14" s="102">
        <f>Sentencing_Indictable_MagsCourt_Ethnicity_SentenceType[[#This Row],[2025 '[Note 15']]]/Sentencing_Indictable_MagsCourt_Ethnicity_SentenceType[[#This Row],[2015]]-1</f>
        <v>-0.63378545006165221</v>
      </c>
      <c r="O14" s="103">
        <f>Sentencing_Indictable_MagsCourt_Ethnicity_SentenceType[[#This Row],[2025 '[Note 15']]]/Sentencing_Indictable_MagsCourt_Ethnicity_SentenceType[[#This Row],[2024]]-1</f>
        <v>0.16470588235294126</v>
      </c>
    </row>
    <row r="15" spans="1:15" ht="15" customHeight="1" x14ac:dyDescent="0.2">
      <c r="A15" s="13" t="s">
        <v>120</v>
      </c>
      <c r="B15" s="13" t="s">
        <v>173</v>
      </c>
      <c r="C15" s="79">
        <v>237</v>
      </c>
      <c r="D15" s="79">
        <v>233</v>
      </c>
      <c r="E15" s="79">
        <v>262</v>
      </c>
      <c r="F15" s="79">
        <v>265</v>
      </c>
      <c r="G15" s="79">
        <v>243</v>
      </c>
      <c r="H15" s="79">
        <v>207</v>
      </c>
      <c r="I15" s="79">
        <v>119</v>
      </c>
      <c r="J15" s="79">
        <v>109</v>
      </c>
      <c r="K15" s="79">
        <v>78</v>
      </c>
      <c r="L15" s="79">
        <v>86</v>
      </c>
      <c r="M15" s="79">
        <v>38</v>
      </c>
      <c r="N15" s="96">
        <f>Sentencing_Indictable_MagsCourt_Ethnicity_SentenceType[[#This Row],[2025 '[Note 15']]]/Sentencing_Indictable_MagsCourt_Ethnicity_SentenceType[[#This Row],[2015]]-1</f>
        <v>-0.83966244725738393</v>
      </c>
      <c r="O15" s="97">
        <f>Sentencing_Indictable_MagsCourt_Ethnicity_SentenceType[[#This Row],[2025 '[Note 15']]]/Sentencing_Indictable_MagsCourt_Ethnicity_SentenceType[[#This Row],[2024]]-1</f>
        <v>-0.55813953488372092</v>
      </c>
    </row>
    <row r="16" spans="1:15" ht="15" customHeight="1" x14ac:dyDescent="0.2">
      <c r="A16" s="13" t="s">
        <v>120</v>
      </c>
      <c r="B16" s="13" t="s">
        <v>174</v>
      </c>
      <c r="C16" s="79">
        <v>0</v>
      </c>
      <c r="D16" s="79">
        <v>0</v>
      </c>
      <c r="E16" s="79">
        <v>0</v>
      </c>
      <c r="F16" s="79">
        <v>0</v>
      </c>
      <c r="G16" s="79">
        <v>0</v>
      </c>
      <c r="H16" s="79">
        <v>0</v>
      </c>
      <c r="I16" s="79">
        <v>0</v>
      </c>
      <c r="J16" s="79">
        <v>0</v>
      </c>
      <c r="K16" s="79">
        <v>0</v>
      </c>
      <c r="L16" s="79">
        <v>0</v>
      </c>
      <c r="M16" s="79">
        <v>0</v>
      </c>
      <c r="N16" s="98" t="s">
        <v>101</v>
      </c>
      <c r="O16" s="98" t="s">
        <v>101</v>
      </c>
    </row>
    <row r="17" spans="1:15" ht="15" customHeight="1" x14ac:dyDescent="0.2">
      <c r="A17" s="13" t="s">
        <v>120</v>
      </c>
      <c r="B17" s="13" t="s">
        <v>175</v>
      </c>
      <c r="C17" s="79">
        <v>1431</v>
      </c>
      <c r="D17" s="79">
        <v>1370</v>
      </c>
      <c r="E17" s="79">
        <v>1481</v>
      </c>
      <c r="F17" s="79">
        <v>1371</v>
      </c>
      <c r="G17" s="79">
        <v>1138</v>
      </c>
      <c r="H17" s="79">
        <v>1177</v>
      </c>
      <c r="I17" s="79">
        <v>924</v>
      </c>
      <c r="J17" s="79">
        <v>746</v>
      </c>
      <c r="K17" s="79">
        <v>703</v>
      </c>
      <c r="L17" s="79">
        <v>421</v>
      </c>
      <c r="M17" s="79">
        <v>623</v>
      </c>
      <c r="N17" s="98">
        <f>Sentencing_Indictable_MagsCourt_Ethnicity_SentenceType[[#This Row],[2025 '[Note 15']]]/Sentencing_Indictable_MagsCourt_Ethnicity_SentenceType[[#This Row],[2015]]-1</f>
        <v>-0.56464011180992313</v>
      </c>
      <c r="O17" s="99">
        <f>Sentencing_Indictable_MagsCourt_Ethnicity_SentenceType[[#This Row],[2025 '[Note 15']]]/Sentencing_Indictable_MagsCourt_Ethnicity_SentenceType[[#This Row],[2024]]-1</f>
        <v>0.47980997624703092</v>
      </c>
    </row>
    <row r="18" spans="1:15" ht="15" customHeight="1" x14ac:dyDescent="0.2">
      <c r="A18" s="13" t="s">
        <v>120</v>
      </c>
      <c r="B18" s="13" t="s">
        <v>103</v>
      </c>
      <c r="C18" s="79">
        <v>108</v>
      </c>
      <c r="D18" s="79">
        <v>84</v>
      </c>
      <c r="E18" s="79">
        <v>80</v>
      </c>
      <c r="F18" s="79">
        <v>54</v>
      </c>
      <c r="G18" s="79">
        <v>45</v>
      </c>
      <c r="H18" s="79">
        <v>58</v>
      </c>
      <c r="I18" s="79">
        <v>31</v>
      </c>
      <c r="J18" s="79">
        <v>24</v>
      </c>
      <c r="K18" s="79">
        <v>16</v>
      </c>
      <c r="L18" s="79">
        <v>3</v>
      </c>
      <c r="M18" s="79">
        <v>11</v>
      </c>
      <c r="N18" s="98">
        <f>Sentencing_Indictable_MagsCourt_Ethnicity_SentenceType[[#This Row],[2025 '[Note 15']]]/Sentencing_Indictable_MagsCourt_Ethnicity_SentenceType[[#This Row],[2015]]-1</f>
        <v>-0.89814814814814814</v>
      </c>
      <c r="O18" s="99">
        <f>Sentencing_Indictable_MagsCourt_Ethnicity_SentenceType[[#This Row],[2025 '[Note 15']]]/Sentencing_Indictable_MagsCourt_Ethnicity_SentenceType[[#This Row],[2024]]-1</f>
        <v>2.6666666666666665</v>
      </c>
    </row>
    <row r="19" spans="1:15" ht="15" customHeight="1" x14ac:dyDescent="0.2">
      <c r="A19" s="13" t="s">
        <v>120</v>
      </c>
      <c r="B19" s="13" t="s">
        <v>104</v>
      </c>
      <c r="C19" s="79">
        <v>35</v>
      </c>
      <c r="D19" s="79">
        <v>20</v>
      </c>
      <c r="E19" s="79">
        <v>12</v>
      </c>
      <c r="F19" s="79">
        <v>10</v>
      </c>
      <c r="G19" s="79">
        <v>11</v>
      </c>
      <c r="H19" s="79">
        <v>13</v>
      </c>
      <c r="I19" s="79">
        <v>15</v>
      </c>
      <c r="J19" s="79">
        <v>9</v>
      </c>
      <c r="K19" s="79">
        <v>8</v>
      </c>
      <c r="L19" s="79">
        <v>3</v>
      </c>
      <c r="M19" s="79">
        <v>7</v>
      </c>
      <c r="N19" s="98">
        <f>Sentencing_Indictable_MagsCourt_Ethnicity_SentenceType[[#This Row],[2025 '[Note 15']]]/Sentencing_Indictable_MagsCourt_Ethnicity_SentenceType[[#This Row],[2015]]-1</f>
        <v>-0.8</v>
      </c>
      <c r="O19" s="99">
        <f>Sentencing_Indictable_MagsCourt_Ethnicity_SentenceType[[#This Row],[2025 '[Note 15']]]/Sentencing_Indictable_MagsCourt_Ethnicity_SentenceType[[#This Row],[2024]]-1</f>
        <v>1.3333333333333335</v>
      </c>
    </row>
    <row r="20" spans="1:15" ht="15" customHeight="1" x14ac:dyDescent="0.2">
      <c r="A20" s="13" t="s">
        <v>120</v>
      </c>
      <c r="B20" s="13" t="s">
        <v>105</v>
      </c>
      <c r="C20" s="79">
        <v>165</v>
      </c>
      <c r="D20" s="79">
        <v>182</v>
      </c>
      <c r="E20" s="79">
        <v>179</v>
      </c>
      <c r="F20" s="79">
        <v>152</v>
      </c>
      <c r="G20" s="79">
        <v>172</v>
      </c>
      <c r="H20" s="79">
        <v>168</v>
      </c>
      <c r="I20" s="79">
        <v>100</v>
      </c>
      <c r="J20" s="79">
        <v>112</v>
      </c>
      <c r="K20" s="79">
        <v>68</v>
      </c>
      <c r="L20" s="79">
        <v>37</v>
      </c>
      <c r="M20" s="79">
        <v>45</v>
      </c>
      <c r="N20" s="98">
        <f>Sentencing_Indictable_MagsCourt_Ethnicity_SentenceType[[#This Row],[2025 '[Note 15']]]/Sentencing_Indictable_MagsCourt_Ethnicity_SentenceType[[#This Row],[2015]]-1</f>
        <v>-0.72727272727272729</v>
      </c>
      <c r="O20" s="99">
        <f>Sentencing_Indictable_MagsCourt_Ethnicity_SentenceType[[#This Row],[2025 '[Note 15']]]/Sentencing_Indictable_MagsCourt_Ethnicity_SentenceType[[#This Row],[2024]]-1</f>
        <v>0.21621621621621623</v>
      </c>
    </row>
    <row r="21" spans="1:15" ht="15" customHeight="1" x14ac:dyDescent="0.2">
      <c r="A21" s="13" t="s">
        <v>120</v>
      </c>
      <c r="B21" s="13" t="s">
        <v>177</v>
      </c>
      <c r="C21" s="79">
        <v>49</v>
      </c>
      <c r="D21" s="79">
        <v>39</v>
      </c>
      <c r="E21" s="79">
        <v>44</v>
      </c>
      <c r="F21" s="79">
        <v>28</v>
      </c>
      <c r="G21" s="79">
        <v>27</v>
      </c>
      <c r="H21" s="79">
        <v>31</v>
      </c>
      <c r="I21" s="79">
        <v>21</v>
      </c>
      <c r="J21" s="79">
        <v>11</v>
      </c>
      <c r="K21" s="79">
        <v>16</v>
      </c>
      <c r="L21" s="79">
        <v>11</v>
      </c>
      <c r="M21" s="79">
        <v>6</v>
      </c>
      <c r="N21" s="98">
        <f>Sentencing_Indictable_MagsCourt_Ethnicity_SentenceType[[#This Row],[2025 '[Note 15']]]/Sentencing_Indictable_MagsCourt_Ethnicity_SentenceType[[#This Row],[2015]]-1</f>
        <v>-0.87755102040816324</v>
      </c>
      <c r="O21" s="99">
        <f>Sentencing_Indictable_MagsCourt_Ethnicity_SentenceType[[#This Row],[2025 '[Note 15']]]/Sentencing_Indictable_MagsCourt_Ethnicity_SentenceType[[#This Row],[2024]]-1</f>
        <v>-0.45454545454545459</v>
      </c>
    </row>
    <row r="22" spans="1:15" ht="15" customHeight="1" x14ac:dyDescent="0.2">
      <c r="A22" s="13" t="s">
        <v>120</v>
      </c>
      <c r="B22" s="13" t="s">
        <v>106</v>
      </c>
      <c r="C22" s="79">
        <v>6</v>
      </c>
      <c r="D22" s="79">
        <v>1</v>
      </c>
      <c r="E22" s="79">
        <v>0</v>
      </c>
      <c r="F22" s="79">
        <v>5</v>
      </c>
      <c r="G22" s="79">
        <v>2</v>
      </c>
      <c r="H22" s="79">
        <v>3</v>
      </c>
      <c r="I22" s="79">
        <v>0</v>
      </c>
      <c r="J22" s="79">
        <v>1</v>
      </c>
      <c r="K22" s="79">
        <v>0</v>
      </c>
      <c r="L22" s="79">
        <v>2</v>
      </c>
      <c r="M22" s="79">
        <v>1</v>
      </c>
      <c r="N22" s="98">
        <f>Sentencing_Indictable_MagsCourt_Ethnicity_SentenceType[[#This Row],[2025 '[Note 15']]]/Sentencing_Indictable_MagsCourt_Ethnicity_SentenceType[[#This Row],[2015]]-1</f>
        <v>-0.83333333333333337</v>
      </c>
      <c r="O22" s="99" t="s">
        <v>101</v>
      </c>
    </row>
    <row r="23" spans="1:15" ht="15" customHeight="1" x14ac:dyDescent="0.2">
      <c r="A23" s="69" t="s">
        <v>120</v>
      </c>
      <c r="B23" s="69" t="s">
        <v>178</v>
      </c>
      <c r="C23" s="83">
        <v>0</v>
      </c>
      <c r="D23" s="83">
        <v>0</v>
      </c>
      <c r="E23" s="83">
        <v>0</v>
      </c>
      <c r="F23" s="83">
        <v>0</v>
      </c>
      <c r="G23" s="83">
        <v>0</v>
      </c>
      <c r="H23" s="83">
        <v>0</v>
      </c>
      <c r="I23" s="83">
        <v>0</v>
      </c>
      <c r="J23" s="83">
        <v>0</v>
      </c>
      <c r="K23" s="83">
        <v>0</v>
      </c>
      <c r="L23" s="83">
        <v>0</v>
      </c>
      <c r="M23" s="83">
        <v>0</v>
      </c>
      <c r="N23" s="100" t="s">
        <v>101</v>
      </c>
      <c r="O23" s="100" t="s">
        <v>101</v>
      </c>
    </row>
    <row r="24" spans="1:15" s="5" customFormat="1" ht="15" customHeight="1" x14ac:dyDescent="0.25">
      <c r="A24" s="70" t="s">
        <v>120</v>
      </c>
      <c r="B24" s="70" t="s">
        <v>107</v>
      </c>
      <c r="C24" s="87">
        <v>2031</v>
      </c>
      <c r="D24" s="87">
        <v>1929</v>
      </c>
      <c r="E24" s="87">
        <v>2058</v>
      </c>
      <c r="F24" s="87">
        <v>1885</v>
      </c>
      <c r="G24" s="87">
        <v>1638</v>
      </c>
      <c r="H24" s="87">
        <v>1657</v>
      </c>
      <c r="I24" s="87">
        <v>1210</v>
      </c>
      <c r="J24" s="87">
        <v>1012</v>
      </c>
      <c r="K24" s="87">
        <v>889</v>
      </c>
      <c r="L24" s="87">
        <v>563</v>
      </c>
      <c r="M24" s="87">
        <v>731</v>
      </c>
      <c r="N24" s="102">
        <f>Sentencing_Indictable_MagsCourt_Ethnicity_SentenceType[[#This Row],[2025 '[Note 15']]]/Sentencing_Indictable_MagsCourt_Ethnicity_SentenceType[[#This Row],[2015]]-1</f>
        <v>-0.64007877892663712</v>
      </c>
      <c r="O24" s="103">
        <f>Sentencing_Indictable_MagsCourt_Ethnicity_SentenceType[[#This Row],[2025 '[Note 15']]]/Sentencing_Indictable_MagsCourt_Ethnicity_SentenceType[[#This Row],[2024]]-1</f>
        <v>0.29840142095914746</v>
      </c>
    </row>
    <row r="25" spans="1:15" ht="15" customHeight="1" x14ac:dyDescent="0.2">
      <c r="A25" s="13" t="s">
        <v>121</v>
      </c>
      <c r="B25" s="13" t="s">
        <v>173</v>
      </c>
      <c r="C25" s="79">
        <v>89</v>
      </c>
      <c r="D25" s="79">
        <v>88</v>
      </c>
      <c r="E25" s="79">
        <v>60</v>
      </c>
      <c r="F25" s="79">
        <v>80</v>
      </c>
      <c r="G25" s="79">
        <v>64</v>
      </c>
      <c r="H25" s="79">
        <v>64</v>
      </c>
      <c r="I25" s="79">
        <v>42</v>
      </c>
      <c r="J25" s="79">
        <v>33</v>
      </c>
      <c r="K25" s="79">
        <v>21</v>
      </c>
      <c r="L25" s="79">
        <v>33</v>
      </c>
      <c r="M25" s="79">
        <v>32</v>
      </c>
      <c r="N25" s="96">
        <f>Sentencing_Indictable_MagsCourt_Ethnicity_SentenceType[[#This Row],[2025 '[Note 15']]]/Sentencing_Indictable_MagsCourt_Ethnicity_SentenceType[[#This Row],[2015]]-1</f>
        <v>-0.6404494382022472</v>
      </c>
      <c r="O25" s="97">
        <f>Sentencing_Indictable_MagsCourt_Ethnicity_SentenceType[[#This Row],[2025 '[Note 15']]]/Sentencing_Indictable_MagsCourt_Ethnicity_SentenceType[[#This Row],[2024]]-1</f>
        <v>-3.0303030303030276E-2</v>
      </c>
    </row>
    <row r="26" spans="1:15" ht="15" customHeight="1" x14ac:dyDescent="0.2">
      <c r="A26" s="13" t="s">
        <v>121</v>
      </c>
      <c r="B26" s="13" t="s">
        <v>174</v>
      </c>
      <c r="C26" s="79">
        <v>0</v>
      </c>
      <c r="D26" s="79">
        <v>0</v>
      </c>
      <c r="E26" s="79">
        <v>0</v>
      </c>
      <c r="F26" s="79">
        <v>0</v>
      </c>
      <c r="G26" s="79">
        <v>0</v>
      </c>
      <c r="H26" s="79">
        <v>0</v>
      </c>
      <c r="I26" s="79">
        <v>0</v>
      </c>
      <c r="J26" s="79">
        <v>0</v>
      </c>
      <c r="K26" s="79">
        <v>0</v>
      </c>
      <c r="L26" s="79">
        <v>0</v>
      </c>
      <c r="M26" s="79">
        <v>0</v>
      </c>
      <c r="N26" s="98" t="s">
        <v>101</v>
      </c>
      <c r="O26" s="98" t="s">
        <v>101</v>
      </c>
    </row>
    <row r="27" spans="1:15" ht="15" customHeight="1" x14ac:dyDescent="0.2">
      <c r="A27" s="13" t="s">
        <v>121</v>
      </c>
      <c r="B27" s="13" t="s">
        <v>175</v>
      </c>
      <c r="C27" s="79">
        <v>643</v>
      </c>
      <c r="D27" s="79">
        <v>613</v>
      </c>
      <c r="E27" s="79">
        <v>532</v>
      </c>
      <c r="F27" s="79">
        <v>427</v>
      </c>
      <c r="G27" s="79">
        <v>441</v>
      </c>
      <c r="H27" s="79">
        <v>475</v>
      </c>
      <c r="I27" s="79">
        <v>363</v>
      </c>
      <c r="J27" s="79">
        <v>326</v>
      </c>
      <c r="K27" s="79">
        <v>389</v>
      </c>
      <c r="L27" s="79">
        <v>291</v>
      </c>
      <c r="M27" s="79">
        <v>340</v>
      </c>
      <c r="N27" s="98">
        <f>Sentencing_Indictable_MagsCourt_Ethnicity_SentenceType[[#This Row],[2025 '[Note 15']]]/Sentencing_Indictable_MagsCourt_Ethnicity_SentenceType[[#This Row],[2015]]-1</f>
        <v>-0.47122861586314158</v>
      </c>
      <c r="O27" s="99">
        <f>Sentencing_Indictable_MagsCourt_Ethnicity_SentenceType[[#This Row],[2025 '[Note 15']]]/Sentencing_Indictable_MagsCourt_Ethnicity_SentenceType[[#This Row],[2024]]-1</f>
        <v>0.16838487972508598</v>
      </c>
    </row>
    <row r="28" spans="1:15" ht="15" customHeight="1" x14ac:dyDescent="0.2">
      <c r="A28" s="13" t="s">
        <v>121</v>
      </c>
      <c r="B28" s="13" t="s">
        <v>103</v>
      </c>
      <c r="C28" s="79">
        <v>41</v>
      </c>
      <c r="D28" s="79">
        <v>25</v>
      </c>
      <c r="E28" s="79">
        <v>21</v>
      </c>
      <c r="F28" s="79">
        <v>18</v>
      </c>
      <c r="G28" s="79">
        <v>15</v>
      </c>
      <c r="H28" s="79">
        <v>20</v>
      </c>
      <c r="I28" s="79">
        <v>11</v>
      </c>
      <c r="J28" s="79">
        <v>9</v>
      </c>
      <c r="K28" s="79">
        <v>8</v>
      </c>
      <c r="L28" s="79">
        <v>3</v>
      </c>
      <c r="M28" s="79">
        <v>8</v>
      </c>
      <c r="N28" s="98">
        <f>Sentencing_Indictable_MagsCourt_Ethnicity_SentenceType[[#This Row],[2025 '[Note 15']]]/Sentencing_Indictable_MagsCourt_Ethnicity_SentenceType[[#This Row],[2015]]-1</f>
        <v>-0.80487804878048785</v>
      </c>
      <c r="O28" s="99">
        <f>Sentencing_Indictable_MagsCourt_Ethnicity_SentenceType[[#This Row],[2025 '[Note 15']]]/Sentencing_Indictable_MagsCourt_Ethnicity_SentenceType[[#This Row],[2024]]-1</f>
        <v>1.6666666666666665</v>
      </c>
    </row>
    <row r="29" spans="1:15" ht="15" customHeight="1" x14ac:dyDescent="0.2">
      <c r="A29" s="13" t="s">
        <v>121</v>
      </c>
      <c r="B29" s="13" t="s">
        <v>104</v>
      </c>
      <c r="C29" s="79">
        <v>8</v>
      </c>
      <c r="D29" s="79">
        <v>10</v>
      </c>
      <c r="E29" s="79">
        <v>5</v>
      </c>
      <c r="F29" s="79">
        <v>5</v>
      </c>
      <c r="G29" s="79">
        <v>7</v>
      </c>
      <c r="H29" s="79">
        <v>1</v>
      </c>
      <c r="I29" s="79">
        <v>6</v>
      </c>
      <c r="J29" s="79">
        <v>2</v>
      </c>
      <c r="K29" s="79">
        <v>2</v>
      </c>
      <c r="L29" s="79">
        <v>0</v>
      </c>
      <c r="M29" s="79">
        <v>6</v>
      </c>
      <c r="N29" s="98">
        <f>Sentencing_Indictable_MagsCourt_Ethnicity_SentenceType[[#This Row],[2025 '[Note 15']]]/Sentencing_Indictable_MagsCourt_Ethnicity_SentenceType[[#This Row],[2015]]-1</f>
        <v>-0.25</v>
      </c>
      <c r="O29" s="99" t="s">
        <v>101</v>
      </c>
    </row>
    <row r="30" spans="1:15" ht="15" customHeight="1" x14ac:dyDescent="0.2">
      <c r="A30" s="13" t="s">
        <v>121</v>
      </c>
      <c r="B30" s="13" t="s">
        <v>105</v>
      </c>
      <c r="C30" s="79">
        <v>102</v>
      </c>
      <c r="D30" s="79">
        <v>95</v>
      </c>
      <c r="E30" s="79">
        <v>58</v>
      </c>
      <c r="F30" s="79">
        <v>58</v>
      </c>
      <c r="G30" s="79">
        <v>51</v>
      </c>
      <c r="H30" s="79">
        <v>55</v>
      </c>
      <c r="I30" s="79">
        <v>40</v>
      </c>
      <c r="J30" s="79">
        <v>39</v>
      </c>
      <c r="K30" s="79">
        <v>33</v>
      </c>
      <c r="L30" s="79">
        <v>33</v>
      </c>
      <c r="M30" s="79">
        <v>35</v>
      </c>
      <c r="N30" s="98">
        <f>Sentencing_Indictable_MagsCourt_Ethnicity_SentenceType[[#This Row],[2025 '[Note 15']]]/Sentencing_Indictable_MagsCourt_Ethnicity_SentenceType[[#This Row],[2015]]-1</f>
        <v>-0.65686274509803921</v>
      </c>
      <c r="O30" s="99">
        <f>Sentencing_Indictable_MagsCourt_Ethnicity_SentenceType[[#This Row],[2025 '[Note 15']]]/Sentencing_Indictable_MagsCourt_Ethnicity_SentenceType[[#This Row],[2024]]-1</f>
        <v>6.0606060606060552E-2</v>
      </c>
    </row>
    <row r="31" spans="1:15" ht="15" customHeight="1" x14ac:dyDescent="0.2">
      <c r="A31" s="13" t="s">
        <v>121</v>
      </c>
      <c r="B31" s="13" t="s">
        <v>177</v>
      </c>
      <c r="C31" s="79">
        <v>29</v>
      </c>
      <c r="D31" s="79">
        <v>19</v>
      </c>
      <c r="E31" s="79">
        <v>8</v>
      </c>
      <c r="F31" s="79">
        <v>10</v>
      </c>
      <c r="G31" s="79">
        <v>9</v>
      </c>
      <c r="H31" s="79">
        <v>11</v>
      </c>
      <c r="I31" s="79">
        <v>6</v>
      </c>
      <c r="J31" s="79">
        <v>2</v>
      </c>
      <c r="K31" s="79">
        <v>6</v>
      </c>
      <c r="L31" s="79">
        <v>6</v>
      </c>
      <c r="M31" s="79">
        <v>7</v>
      </c>
      <c r="N31" s="98">
        <f>Sentencing_Indictable_MagsCourt_Ethnicity_SentenceType[[#This Row],[2025 '[Note 15']]]/Sentencing_Indictable_MagsCourt_Ethnicity_SentenceType[[#This Row],[2015]]-1</f>
        <v>-0.75862068965517238</v>
      </c>
      <c r="O31" s="99">
        <f>Sentencing_Indictable_MagsCourt_Ethnicity_SentenceType[[#This Row],[2025 '[Note 15']]]/Sentencing_Indictable_MagsCourt_Ethnicity_SentenceType[[#This Row],[2024]]-1</f>
        <v>0.16666666666666674</v>
      </c>
    </row>
    <row r="32" spans="1:15" ht="15" customHeight="1" x14ac:dyDescent="0.2">
      <c r="A32" s="13" t="s">
        <v>121</v>
      </c>
      <c r="B32" s="13" t="s">
        <v>106</v>
      </c>
      <c r="C32" s="79">
        <v>3</v>
      </c>
      <c r="D32" s="79">
        <v>1</v>
      </c>
      <c r="E32" s="79">
        <v>2</v>
      </c>
      <c r="F32" s="79">
        <v>0</v>
      </c>
      <c r="G32" s="79">
        <v>1</v>
      </c>
      <c r="H32" s="79">
        <v>0</v>
      </c>
      <c r="I32" s="79">
        <v>1</v>
      </c>
      <c r="J32" s="79">
        <v>1</v>
      </c>
      <c r="K32" s="79">
        <v>1</v>
      </c>
      <c r="L32" s="79">
        <v>1</v>
      </c>
      <c r="M32" s="79">
        <v>1</v>
      </c>
      <c r="N32" s="98">
        <f>Sentencing_Indictable_MagsCourt_Ethnicity_SentenceType[[#This Row],[2025 '[Note 15']]]/Sentencing_Indictable_MagsCourt_Ethnicity_SentenceType[[#This Row],[2015]]-1</f>
        <v>-0.66666666666666674</v>
      </c>
      <c r="O32" s="99">
        <f>Sentencing_Indictable_MagsCourt_Ethnicity_SentenceType[[#This Row],[2025 '[Note 15']]]/Sentencing_Indictable_MagsCourt_Ethnicity_SentenceType[[#This Row],[2024]]-1</f>
        <v>0</v>
      </c>
    </row>
    <row r="33" spans="1:15" ht="15" customHeight="1" x14ac:dyDescent="0.2">
      <c r="A33" s="69" t="s">
        <v>121</v>
      </c>
      <c r="B33" s="69" t="s">
        <v>178</v>
      </c>
      <c r="C33" s="83">
        <v>0</v>
      </c>
      <c r="D33" s="83">
        <v>1</v>
      </c>
      <c r="E33" s="83">
        <v>0</v>
      </c>
      <c r="F33" s="83">
        <v>0</v>
      </c>
      <c r="G33" s="83">
        <v>0</v>
      </c>
      <c r="H33" s="83">
        <v>0</v>
      </c>
      <c r="I33" s="83">
        <v>0</v>
      </c>
      <c r="J33" s="83">
        <v>0</v>
      </c>
      <c r="K33" s="83">
        <v>0</v>
      </c>
      <c r="L33" s="83">
        <v>0</v>
      </c>
      <c r="M33" s="83">
        <v>0</v>
      </c>
      <c r="N33" s="100" t="s">
        <v>101</v>
      </c>
      <c r="O33" s="100" t="s">
        <v>101</v>
      </c>
    </row>
    <row r="34" spans="1:15" s="5" customFormat="1" ht="15" customHeight="1" x14ac:dyDescent="0.25">
      <c r="A34" s="70" t="s">
        <v>121</v>
      </c>
      <c r="B34" s="70" t="s">
        <v>107</v>
      </c>
      <c r="C34" s="87">
        <v>915</v>
      </c>
      <c r="D34" s="87">
        <v>852</v>
      </c>
      <c r="E34" s="87">
        <v>686</v>
      </c>
      <c r="F34" s="87">
        <v>598</v>
      </c>
      <c r="G34" s="87">
        <v>588</v>
      </c>
      <c r="H34" s="87">
        <v>626</v>
      </c>
      <c r="I34" s="87">
        <v>469</v>
      </c>
      <c r="J34" s="87">
        <v>412</v>
      </c>
      <c r="K34" s="87">
        <v>460</v>
      </c>
      <c r="L34" s="87">
        <v>367</v>
      </c>
      <c r="M34" s="87">
        <v>429</v>
      </c>
      <c r="N34" s="102">
        <f>Sentencing_Indictable_MagsCourt_Ethnicity_SentenceType[[#This Row],[2025 '[Note 15']]]/Sentencing_Indictable_MagsCourt_Ethnicity_SentenceType[[#This Row],[2015]]-1</f>
        <v>-0.53114754098360661</v>
      </c>
      <c r="O34" s="103">
        <f>Sentencing_Indictable_MagsCourt_Ethnicity_SentenceType[[#This Row],[2025 '[Note 15']]]/Sentencing_Indictable_MagsCourt_Ethnicity_SentenceType[[#This Row],[2024]]-1</f>
        <v>0.16893732970027253</v>
      </c>
    </row>
    <row r="35" spans="1:15" ht="15" customHeight="1" x14ac:dyDescent="0.2">
      <c r="A35" s="13" t="s">
        <v>122</v>
      </c>
      <c r="B35" s="13" t="s">
        <v>173</v>
      </c>
      <c r="C35" s="79">
        <v>17</v>
      </c>
      <c r="D35" s="79">
        <v>22</v>
      </c>
      <c r="E35" s="79">
        <v>16</v>
      </c>
      <c r="F35" s="79">
        <v>14</v>
      </c>
      <c r="G35" s="79">
        <v>8</v>
      </c>
      <c r="H35" s="79">
        <v>21</v>
      </c>
      <c r="I35" s="79">
        <v>13</v>
      </c>
      <c r="J35" s="79">
        <v>7</v>
      </c>
      <c r="K35" s="79">
        <v>9</v>
      </c>
      <c r="L35" s="79">
        <v>7</v>
      </c>
      <c r="M35" s="79">
        <v>10</v>
      </c>
      <c r="N35" s="96">
        <f>Sentencing_Indictable_MagsCourt_Ethnicity_SentenceType[[#This Row],[2025 '[Note 15']]]/Sentencing_Indictable_MagsCourt_Ethnicity_SentenceType[[#This Row],[2015]]-1</f>
        <v>-0.41176470588235292</v>
      </c>
      <c r="O35" s="97">
        <f>Sentencing_Indictable_MagsCourt_Ethnicity_SentenceType[[#This Row],[2025 '[Note 15']]]/Sentencing_Indictable_MagsCourt_Ethnicity_SentenceType[[#This Row],[2024]]-1</f>
        <v>0.4285714285714286</v>
      </c>
    </row>
    <row r="36" spans="1:15" ht="15" customHeight="1" x14ac:dyDescent="0.2">
      <c r="A36" s="13" t="s">
        <v>122</v>
      </c>
      <c r="B36" s="13" t="s">
        <v>174</v>
      </c>
      <c r="C36" s="79">
        <v>0</v>
      </c>
      <c r="D36" s="79">
        <v>0</v>
      </c>
      <c r="E36" s="79">
        <v>0</v>
      </c>
      <c r="F36" s="79">
        <v>0</v>
      </c>
      <c r="G36" s="79">
        <v>0</v>
      </c>
      <c r="H36" s="79">
        <v>0</v>
      </c>
      <c r="I36" s="79">
        <v>0</v>
      </c>
      <c r="J36" s="79">
        <v>0</v>
      </c>
      <c r="K36" s="79">
        <v>0</v>
      </c>
      <c r="L36" s="79">
        <v>0</v>
      </c>
      <c r="M36" s="79">
        <v>0</v>
      </c>
      <c r="N36" s="98" t="s">
        <v>101</v>
      </c>
      <c r="O36" s="98" t="s">
        <v>101</v>
      </c>
    </row>
    <row r="37" spans="1:15" ht="15" customHeight="1" x14ac:dyDescent="0.2">
      <c r="A37" s="13" t="s">
        <v>122</v>
      </c>
      <c r="B37" s="13" t="s">
        <v>175</v>
      </c>
      <c r="C37" s="79">
        <v>115</v>
      </c>
      <c r="D37" s="79">
        <v>128</v>
      </c>
      <c r="E37" s="79">
        <v>113</v>
      </c>
      <c r="F37" s="79">
        <v>102</v>
      </c>
      <c r="G37" s="79">
        <v>120</v>
      </c>
      <c r="H37" s="79">
        <v>92</v>
      </c>
      <c r="I37" s="79">
        <v>75</v>
      </c>
      <c r="J37" s="79">
        <v>73</v>
      </c>
      <c r="K37" s="79">
        <v>67</v>
      </c>
      <c r="L37" s="79">
        <v>59</v>
      </c>
      <c r="M37" s="79">
        <v>76</v>
      </c>
      <c r="N37" s="98">
        <f>Sentencing_Indictable_MagsCourt_Ethnicity_SentenceType[[#This Row],[2025 '[Note 15']]]/Sentencing_Indictable_MagsCourt_Ethnicity_SentenceType[[#This Row],[2015]]-1</f>
        <v>-0.33913043478260874</v>
      </c>
      <c r="O37" s="99">
        <f>Sentencing_Indictable_MagsCourt_Ethnicity_SentenceType[[#This Row],[2025 '[Note 15']]]/Sentencing_Indictable_MagsCourt_Ethnicity_SentenceType[[#This Row],[2024]]-1</f>
        <v>0.28813559322033888</v>
      </c>
    </row>
    <row r="38" spans="1:15" ht="15" customHeight="1" x14ac:dyDescent="0.2">
      <c r="A38" s="13" t="s">
        <v>122</v>
      </c>
      <c r="B38" s="13" t="s">
        <v>103</v>
      </c>
      <c r="C38" s="79">
        <v>2</v>
      </c>
      <c r="D38" s="79">
        <v>1</v>
      </c>
      <c r="E38" s="79">
        <v>7</v>
      </c>
      <c r="F38" s="79">
        <v>0</v>
      </c>
      <c r="G38" s="79">
        <v>4</v>
      </c>
      <c r="H38" s="79">
        <v>2</v>
      </c>
      <c r="I38" s="79">
        <v>2</v>
      </c>
      <c r="J38" s="79">
        <v>3</v>
      </c>
      <c r="K38" s="79">
        <v>2</v>
      </c>
      <c r="L38" s="79">
        <v>2</v>
      </c>
      <c r="M38" s="79">
        <v>1</v>
      </c>
      <c r="N38" s="98">
        <f>Sentencing_Indictable_MagsCourt_Ethnicity_SentenceType[[#This Row],[2025 '[Note 15']]]/Sentencing_Indictable_MagsCourt_Ethnicity_SentenceType[[#This Row],[2015]]-1</f>
        <v>-0.5</v>
      </c>
      <c r="O38" s="99">
        <f>Sentencing_Indictable_MagsCourt_Ethnicity_SentenceType[[#This Row],[2025 '[Note 15']]]/Sentencing_Indictable_MagsCourt_Ethnicity_SentenceType[[#This Row],[2024]]-1</f>
        <v>-0.5</v>
      </c>
    </row>
    <row r="39" spans="1:15" ht="15" customHeight="1" x14ac:dyDescent="0.2">
      <c r="A39" s="13" t="s">
        <v>122</v>
      </c>
      <c r="B39" s="13" t="s">
        <v>104</v>
      </c>
      <c r="C39" s="79">
        <v>5</v>
      </c>
      <c r="D39" s="79">
        <v>1</v>
      </c>
      <c r="E39" s="79">
        <v>0</v>
      </c>
      <c r="F39" s="79">
        <v>1</v>
      </c>
      <c r="G39" s="79">
        <v>1</v>
      </c>
      <c r="H39" s="79">
        <v>2</v>
      </c>
      <c r="I39" s="79">
        <v>1</v>
      </c>
      <c r="J39" s="79">
        <v>1</v>
      </c>
      <c r="K39" s="79">
        <v>0</v>
      </c>
      <c r="L39" s="79">
        <v>2</v>
      </c>
      <c r="M39" s="79">
        <v>0</v>
      </c>
      <c r="N39" s="98">
        <f>Sentencing_Indictable_MagsCourt_Ethnicity_SentenceType[[#This Row],[2025 '[Note 15']]]/Sentencing_Indictable_MagsCourt_Ethnicity_SentenceType[[#This Row],[2015]]-1</f>
        <v>-1</v>
      </c>
      <c r="O39" s="99" t="s">
        <v>101</v>
      </c>
    </row>
    <row r="40" spans="1:15" ht="15" customHeight="1" x14ac:dyDescent="0.2">
      <c r="A40" s="13" t="s">
        <v>122</v>
      </c>
      <c r="B40" s="13" t="s">
        <v>105</v>
      </c>
      <c r="C40" s="79">
        <v>14</v>
      </c>
      <c r="D40" s="79">
        <v>7</v>
      </c>
      <c r="E40" s="79">
        <v>9</v>
      </c>
      <c r="F40" s="79">
        <v>12</v>
      </c>
      <c r="G40" s="79">
        <v>18</v>
      </c>
      <c r="H40" s="79">
        <v>8</v>
      </c>
      <c r="I40" s="79">
        <v>8</v>
      </c>
      <c r="J40" s="79">
        <v>7</v>
      </c>
      <c r="K40" s="79">
        <v>5</v>
      </c>
      <c r="L40" s="79">
        <v>5</v>
      </c>
      <c r="M40" s="79">
        <v>5</v>
      </c>
      <c r="N40" s="98">
        <f>Sentencing_Indictable_MagsCourt_Ethnicity_SentenceType[[#This Row],[2025 '[Note 15']]]/Sentencing_Indictable_MagsCourt_Ethnicity_SentenceType[[#This Row],[2015]]-1</f>
        <v>-0.64285714285714279</v>
      </c>
      <c r="O40" s="99">
        <f>Sentencing_Indictable_MagsCourt_Ethnicity_SentenceType[[#This Row],[2025 '[Note 15']]]/Sentencing_Indictable_MagsCourt_Ethnicity_SentenceType[[#This Row],[2024]]-1</f>
        <v>0</v>
      </c>
    </row>
    <row r="41" spans="1:15" ht="15" customHeight="1" x14ac:dyDescent="0.2">
      <c r="A41" s="13" t="s">
        <v>122</v>
      </c>
      <c r="B41" s="13" t="s">
        <v>177</v>
      </c>
      <c r="C41" s="79">
        <v>1</v>
      </c>
      <c r="D41" s="79">
        <v>6</v>
      </c>
      <c r="E41" s="79">
        <v>4</v>
      </c>
      <c r="F41" s="79">
        <v>2</v>
      </c>
      <c r="G41" s="79">
        <v>0</v>
      </c>
      <c r="H41" s="79">
        <v>1</v>
      </c>
      <c r="I41" s="79">
        <v>1</v>
      </c>
      <c r="J41" s="79">
        <v>2</v>
      </c>
      <c r="K41" s="79">
        <v>2</v>
      </c>
      <c r="L41" s="79">
        <v>2</v>
      </c>
      <c r="M41" s="79">
        <v>2</v>
      </c>
      <c r="N41" s="98">
        <f>Sentencing_Indictable_MagsCourt_Ethnicity_SentenceType[[#This Row],[2025 '[Note 15']]]/Sentencing_Indictable_MagsCourt_Ethnicity_SentenceType[[#This Row],[2015]]-1</f>
        <v>1</v>
      </c>
      <c r="O41" s="99">
        <f>Sentencing_Indictable_MagsCourt_Ethnicity_SentenceType[[#This Row],[2025 '[Note 15']]]/Sentencing_Indictable_MagsCourt_Ethnicity_SentenceType[[#This Row],[2024]]-1</f>
        <v>0</v>
      </c>
    </row>
    <row r="42" spans="1:15" ht="15" customHeight="1" x14ac:dyDescent="0.2">
      <c r="A42" s="13" t="s">
        <v>122</v>
      </c>
      <c r="B42" s="13" t="s">
        <v>106</v>
      </c>
      <c r="C42" s="79">
        <v>1</v>
      </c>
      <c r="D42" s="79">
        <v>0</v>
      </c>
      <c r="E42" s="79">
        <v>0</v>
      </c>
      <c r="F42" s="79">
        <v>1</v>
      </c>
      <c r="G42" s="79">
        <v>0</v>
      </c>
      <c r="H42" s="79">
        <v>0</v>
      </c>
      <c r="I42" s="79">
        <v>1</v>
      </c>
      <c r="J42" s="79">
        <v>0</v>
      </c>
      <c r="K42" s="79">
        <v>0</v>
      </c>
      <c r="L42" s="79">
        <v>0</v>
      </c>
      <c r="M42" s="79">
        <v>0</v>
      </c>
      <c r="N42" s="98" t="s">
        <v>101</v>
      </c>
      <c r="O42" s="99" t="s">
        <v>101</v>
      </c>
    </row>
    <row r="43" spans="1:15" ht="15" customHeight="1" x14ac:dyDescent="0.2">
      <c r="A43" s="69" t="s">
        <v>122</v>
      </c>
      <c r="B43" s="69" t="s">
        <v>178</v>
      </c>
      <c r="C43" s="83">
        <v>0</v>
      </c>
      <c r="D43" s="83">
        <v>0</v>
      </c>
      <c r="E43" s="83">
        <v>0</v>
      </c>
      <c r="F43" s="83">
        <v>0</v>
      </c>
      <c r="G43" s="83">
        <v>0</v>
      </c>
      <c r="H43" s="83">
        <v>0</v>
      </c>
      <c r="I43" s="83">
        <v>0</v>
      </c>
      <c r="J43" s="83">
        <v>0</v>
      </c>
      <c r="K43" s="83">
        <v>0</v>
      </c>
      <c r="L43" s="83">
        <v>0</v>
      </c>
      <c r="M43" s="83">
        <v>0</v>
      </c>
      <c r="N43" s="100" t="s">
        <v>101</v>
      </c>
      <c r="O43" s="100" t="s">
        <v>101</v>
      </c>
    </row>
    <row r="44" spans="1:15" s="5" customFormat="1" ht="15" customHeight="1" x14ac:dyDescent="0.25">
      <c r="A44" s="70" t="s">
        <v>122</v>
      </c>
      <c r="B44" s="70" t="s">
        <v>107</v>
      </c>
      <c r="C44" s="87">
        <v>155</v>
      </c>
      <c r="D44" s="87">
        <v>165</v>
      </c>
      <c r="E44" s="87">
        <v>149</v>
      </c>
      <c r="F44" s="87">
        <v>132</v>
      </c>
      <c r="G44" s="87">
        <v>151</v>
      </c>
      <c r="H44" s="87">
        <v>126</v>
      </c>
      <c r="I44" s="87">
        <v>101</v>
      </c>
      <c r="J44" s="87">
        <v>93</v>
      </c>
      <c r="K44" s="87">
        <v>85</v>
      </c>
      <c r="L44" s="87">
        <v>103</v>
      </c>
      <c r="M44" s="87">
        <v>116</v>
      </c>
      <c r="N44" s="102">
        <f>Sentencing_Indictable_MagsCourt_Ethnicity_SentenceType[[#This Row],[2025 '[Note 15']]]/Sentencing_Indictable_MagsCourt_Ethnicity_SentenceType[[#This Row],[2015]]-1</f>
        <v>-0.25161290322580643</v>
      </c>
      <c r="O44" s="103">
        <f>Sentencing_Indictable_MagsCourt_Ethnicity_SentenceType[[#This Row],[2025 '[Note 15']]]/Sentencing_Indictable_MagsCourt_Ethnicity_SentenceType[[#This Row],[2024]]-1</f>
        <v>0.12621359223300965</v>
      </c>
    </row>
    <row r="45" spans="1:15" ht="15" customHeight="1" x14ac:dyDescent="0.2">
      <c r="A45" s="13" t="s">
        <v>123</v>
      </c>
      <c r="B45" s="13" t="s">
        <v>173</v>
      </c>
      <c r="C45" s="79">
        <v>962</v>
      </c>
      <c r="D45" s="79">
        <v>773</v>
      </c>
      <c r="E45" s="79">
        <v>691</v>
      </c>
      <c r="F45" s="79">
        <v>581</v>
      </c>
      <c r="G45" s="79">
        <v>528</v>
      </c>
      <c r="H45" s="79">
        <v>417</v>
      </c>
      <c r="I45" s="79">
        <v>232</v>
      </c>
      <c r="J45" s="79">
        <v>213</v>
      </c>
      <c r="K45" s="79">
        <v>210</v>
      </c>
      <c r="L45" s="79">
        <v>218</v>
      </c>
      <c r="M45" s="79">
        <v>217</v>
      </c>
      <c r="N45" s="96">
        <f>Sentencing_Indictable_MagsCourt_Ethnicity_SentenceType[[#This Row],[2025 '[Note 15']]]/Sentencing_Indictable_MagsCourt_Ethnicity_SentenceType[[#This Row],[2015]]-1</f>
        <v>-0.77442827442827444</v>
      </c>
      <c r="O45" s="97">
        <f>Sentencing_Indictable_MagsCourt_Ethnicity_SentenceType[[#This Row],[2025 '[Note 15']]]/Sentencing_Indictable_MagsCourt_Ethnicity_SentenceType[[#This Row],[2024]]-1</f>
        <v>-4.5871559633027248E-3</v>
      </c>
    </row>
    <row r="46" spans="1:15" ht="15" customHeight="1" x14ac:dyDescent="0.2">
      <c r="A46" s="13" t="s">
        <v>123</v>
      </c>
      <c r="B46" s="13" t="s">
        <v>174</v>
      </c>
      <c r="C46" s="79">
        <v>0</v>
      </c>
      <c r="D46" s="79">
        <v>0</v>
      </c>
      <c r="E46" s="79">
        <v>0</v>
      </c>
      <c r="F46" s="79">
        <v>5</v>
      </c>
      <c r="G46" s="79">
        <v>3</v>
      </c>
      <c r="H46" s="79">
        <v>1</v>
      </c>
      <c r="I46" s="79">
        <v>0</v>
      </c>
      <c r="J46" s="79">
        <v>2</v>
      </c>
      <c r="K46" s="79">
        <v>0</v>
      </c>
      <c r="L46" s="79">
        <v>1</v>
      </c>
      <c r="M46" s="79">
        <v>0</v>
      </c>
      <c r="N46" s="98" t="s">
        <v>101</v>
      </c>
      <c r="O46" s="98" t="s">
        <v>101</v>
      </c>
    </row>
    <row r="47" spans="1:15" ht="15" customHeight="1" x14ac:dyDescent="0.2">
      <c r="A47" s="13" t="s">
        <v>123</v>
      </c>
      <c r="B47" s="13" t="s">
        <v>175</v>
      </c>
      <c r="C47" s="79">
        <v>8103</v>
      </c>
      <c r="D47" s="79">
        <v>6415</v>
      </c>
      <c r="E47" s="79">
        <v>5536</v>
      </c>
      <c r="F47" s="79">
        <v>4784</v>
      </c>
      <c r="G47" s="79">
        <v>4176</v>
      </c>
      <c r="H47" s="79">
        <v>3883</v>
      </c>
      <c r="I47" s="79">
        <v>2993</v>
      </c>
      <c r="J47" s="79">
        <v>2635</v>
      </c>
      <c r="K47" s="79">
        <v>2977</v>
      </c>
      <c r="L47" s="79">
        <v>3027</v>
      </c>
      <c r="M47" s="79">
        <v>3122</v>
      </c>
      <c r="N47" s="98">
        <f>Sentencing_Indictable_MagsCourt_Ethnicity_SentenceType[[#This Row],[2025 '[Note 15']]]/Sentencing_Indictable_MagsCourt_Ethnicity_SentenceType[[#This Row],[2015]]-1</f>
        <v>-0.61471060101197095</v>
      </c>
      <c r="O47" s="99">
        <f>Sentencing_Indictable_MagsCourt_Ethnicity_SentenceType[[#This Row],[2025 '[Note 15']]]/Sentencing_Indictable_MagsCourt_Ethnicity_SentenceType[[#This Row],[2024]]-1</f>
        <v>3.1384208787578416E-2</v>
      </c>
    </row>
    <row r="48" spans="1:15" ht="15" customHeight="1" x14ac:dyDescent="0.2">
      <c r="A48" s="13" t="s">
        <v>123</v>
      </c>
      <c r="B48" s="13" t="s">
        <v>103</v>
      </c>
      <c r="C48" s="79">
        <v>267</v>
      </c>
      <c r="D48" s="79">
        <v>197</v>
      </c>
      <c r="E48" s="79">
        <v>154</v>
      </c>
      <c r="F48" s="79">
        <v>93</v>
      </c>
      <c r="G48" s="79">
        <v>92</v>
      </c>
      <c r="H48" s="79">
        <v>93</v>
      </c>
      <c r="I48" s="79">
        <v>50</v>
      </c>
      <c r="J48" s="79">
        <v>36</v>
      </c>
      <c r="K48" s="79">
        <v>48</v>
      </c>
      <c r="L48" s="79">
        <v>40</v>
      </c>
      <c r="M48" s="79">
        <v>30</v>
      </c>
      <c r="N48" s="98">
        <f>Sentencing_Indictable_MagsCourt_Ethnicity_SentenceType[[#This Row],[2025 '[Note 15']]]/Sentencing_Indictable_MagsCourt_Ethnicity_SentenceType[[#This Row],[2015]]-1</f>
        <v>-0.88764044943820219</v>
      </c>
      <c r="O48" s="99">
        <f>Sentencing_Indictable_MagsCourt_Ethnicity_SentenceType[[#This Row],[2025 '[Note 15']]]/Sentencing_Indictable_MagsCourt_Ethnicity_SentenceType[[#This Row],[2024]]-1</f>
        <v>-0.25</v>
      </c>
    </row>
    <row r="49" spans="1:15" ht="15" customHeight="1" x14ac:dyDescent="0.2">
      <c r="A49" s="13" t="s">
        <v>123</v>
      </c>
      <c r="B49" s="13" t="s">
        <v>104</v>
      </c>
      <c r="C49" s="79">
        <v>263</v>
      </c>
      <c r="D49" s="79">
        <v>184</v>
      </c>
      <c r="E49" s="79">
        <v>101</v>
      </c>
      <c r="F49" s="79">
        <v>77</v>
      </c>
      <c r="G49" s="79">
        <v>74</v>
      </c>
      <c r="H49" s="79">
        <v>50</v>
      </c>
      <c r="I49" s="79">
        <v>32</v>
      </c>
      <c r="J49" s="79">
        <v>33</v>
      </c>
      <c r="K49" s="79">
        <v>26</v>
      </c>
      <c r="L49" s="79">
        <v>30</v>
      </c>
      <c r="M49" s="79">
        <v>37</v>
      </c>
      <c r="N49" s="98">
        <f>Sentencing_Indictable_MagsCourt_Ethnicity_SentenceType[[#This Row],[2025 '[Note 15']]]/Sentencing_Indictable_MagsCourt_Ethnicity_SentenceType[[#This Row],[2015]]-1</f>
        <v>-0.85931558935361219</v>
      </c>
      <c r="O49" s="99">
        <f>Sentencing_Indictable_MagsCourt_Ethnicity_SentenceType[[#This Row],[2025 '[Note 15']]]/Sentencing_Indictable_MagsCourt_Ethnicity_SentenceType[[#This Row],[2024]]-1</f>
        <v>0.23333333333333339</v>
      </c>
    </row>
    <row r="50" spans="1:15" ht="15" customHeight="1" x14ac:dyDescent="0.2">
      <c r="A50" s="13" t="s">
        <v>123</v>
      </c>
      <c r="B50" s="13" t="s">
        <v>105</v>
      </c>
      <c r="C50" s="79">
        <v>1068</v>
      </c>
      <c r="D50" s="79">
        <v>901</v>
      </c>
      <c r="E50" s="79">
        <v>720</v>
      </c>
      <c r="F50" s="79">
        <v>606</v>
      </c>
      <c r="G50" s="79">
        <v>550</v>
      </c>
      <c r="H50" s="79">
        <v>450</v>
      </c>
      <c r="I50" s="79">
        <v>321</v>
      </c>
      <c r="J50" s="79">
        <v>286</v>
      </c>
      <c r="K50" s="79">
        <v>316</v>
      </c>
      <c r="L50" s="79">
        <v>287</v>
      </c>
      <c r="M50" s="79">
        <v>313</v>
      </c>
      <c r="N50" s="98">
        <f>Sentencing_Indictable_MagsCourt_Ethnicity_SentenceType[[#This Row],[2025 '[Note 15']]]/Sentencing_Indictable_MagsCourt_Ethnicity_SentenceType[[#This Row],[2015]]-1</f>
        <v>-0.70692883895131087</v>
      </c>
      <c r="O50" s="99">
        <f>Sentencing_Indictable_MagsCourt_Ethnicity_SentenceType[[#This Row],[2025 '[Note 15']]]/Sentencing_Indictable_MagsCourt_Ethnicity_SentenceType[[#This Row],[2024]]-1</f>
        <v>9.0592334494773441E-2</v>
      </c>
    </row>
    <row r="51" spans="1:15" ht="15" customHeight="1" x14ac:dyDescent="0.2">
      <c r="A51" s="13" t="s">
        <v>123</v>
      </c>
      <c r="B51" s="13" t="s">
        <v>177</v>
      </c>
      <c r="C51" s="79">
        <v>213</v>
      </c>
      <c r="D51" s="79">
        <v>164</v>
      </c>
      <c r="E51" s="79">
        <v>111</v>
      </c>
      <c r="F51" s="79">
        <v>67</v>
      </c>
      <c r="G51" s="79">
        <v>49</v>
      </c>
      <c r="H51" s="79">
        <v>46</v>
      </c>
      <c r="I51" s="79">
        <v>43</v>
      </c>
      <c r="J51" s="79">
        <v>24</v>
      </c>
      <c r="K51" s="79">
        <v>41</v>
      </c>
      <c r="L51" s="79">
        <v>41</v>
      </c>
      <c r="M51" s="79">
        <v>60</v>
      </c>
      <c r="N51" s="98">
        <f>Sentencing_Indictable_MagsCourt_Ethnicity_SentenceType[[#This Row],[2025 '[Note 15']]]/Sentencing_Indictable_MagsCourt_Ethnicity_SentenceType[[#This Row],[2015]]-1</f>
        <v>-0.71830985915492951</v>
      </c>
      <c r="O51" s="99">
        <f>Sentencing_Indictable_MagsCourt_Ethnicity_SentenceType[[#This Row],[2025 '[Note 15']]]/Sentencing_Indictable_MagsCourt_Ethnicity_SentenceType[[#This Row],[2024]]-1</f>
        <v>0.46341463414634143</v>
      </c>
    </row>
    <row r="52" spans="1:15" ht="15" customHeight="1" x14ac:dyDescent="0.2">
      <c r="A52" s="13" t="s">
        <v>123</v>
      </c>
      <c r="B52" s="13" t="s">
        <v>106</v>
      </c>
      <c r="C52" s="79">
        <v>73</v>
      </c>
      <c r="D52" s="79">
        <v>59</v>
      </c>
      <c r="E52" s="79">
        <v>54</v>
      </c>
      <c r="F52" s="79">
        <v>26</v>
      </c>
      <c r="G52" s="79">
        <v>21</v>
      </c>
      <c r="H52" s="79">
        <v>25</v>
      </c>
      <c r="I52" s="79">
        <v>17</v>
      </c>
      <c r="J52" s="79">
        <v>18</v>
      </c>
      <c r="K52" s="79">
        <v>18</v>
      </c>
      <c r="L52" s="79">
        <v>23</v>
      </c>
      <c r="M52" s="79">
        <v>29</v>
      </c>
      <c r="N52" s="98">
        <f>Sentencing_Indictable_MagsCourt_Ethnicity_SentenceType[[#This Row],[2025 '[Note 15']]]/Sentencing_Indictable_MagsCourt_Ethnicity_SentenceType[[#This Row],[2015]]-1</f>
        <v>-0.60273972602739723</v>
      </c>
      <c r="O52" s="99">
        <f>Sentencing_Indictable_MagsCourt_Ethnicity_SentenceType[[#This Row],[2025 '[Note 15']]]/Sentencing_Indictable_MagsCourt_Ethnicity_SentenceType[[#This Row],[2024]]-1</f>
        <v>0.26086956521739135</v>
      </c>
    </row>
    <row r="53" spans="1:15" ht="15" customHeight="1" x14ac:dyDescent="0.2">
      <c r="A53" s="69" t="s">
        <v>123</v>
      </c>
      <c r="B53" s="69" t="s">
        <v>178</v>
      </c>
      <c r="C53" s="83">
        <v>2</v>
      </c>
      <c r="D53" s="83">
        <v>0</v>
      </c>
      <c r="E53" s="83">
        <v>0</v>
      </c>
      <c r="F53" s="83">
        <v>0</v>
      </c>
      <c r="G53" s="83">
        <v>0</v>
      </c>
      <c r="H53" s="83">
        <v>0</v>
      </c>
      <c r="I53" s="83">
        <v>0</v>
      </c>
      <c r="J53" s="83">
        <v>0</v>
      </c>
      <c r="K53" s="83">
        <v>0</v>
      </c>
      <c r="L53" s="83">
        <v>0</v>
      </c>
      <c r="M53" s="83">
        <v>0</v>
      </c>
      <c r="N53" s="100" t="s">
        <v>101</v>
      </c>
      <c r="O53" s="100" t="s">
        <v>101</v>
      </c>
    </row>
    <row r="54" spans="1:15" s="5" customFormat="1" ht="15" customHeight="1" x14ac:dyDescent="0.25">
      <c r="A54" s="70" t="s">
        <v>123</v>
      </c>
      <c r="B54" s="70" t="s">
        <v>107</v>
      </c>
      <c r="C54" s="87">
        <v>10951</v>
      </c>
      <c r="D54" s="87">
        <v>8693</v>
      </c>
      <c r="E54" s="87">
        <v>7367</v>
      </c>
      <c r="F54" s="87">
        <v>6239</v>
      </c>
      <c r="G54" s="87">
        <v>5493</v>
      </c>
      <c r="H54" s="87">
        <v>4965</v>
      </c>
      <c r="I54" s="87">
        <v>3688</v>
      </c>
      <c r="J54" s="87">
        <v>3247</v>
      </c>
      <c r="K54" s="87">
        <v>3636</v>
      </c>
      <c r="L54" s="87">
        <v>3667</v>
      </c>
      <c r="M54" s="87">
        <v>3808</v>
      </c>
      <c r="N54" s="102">
        <f>Sentencing_Indictable_MagsCourt_Ethnicity_SentenceType[[#This Row],[2025 '[Note 15']]]/Sentencing_Indictable_MagsCourt_Ethnicity_SentenceType[[#This Row],[2015]]-1</f>
        <v>-0.65226919915989412</v>
      </c>
      <c r="O54" s="103">
        <f>Sentencing_Indictable_MagsCourt_Ethnicity_SentenceType[[#This Row],[2025 '[Note 15']]]/Sentencing_Indictable_MagsCourt_Ethnicity_SentenceType[[#This Row],[2024]]-1</f>
        <v>3.8451049904554058E-2</v>
      </c>
    </row>
    <row r="55" spans="1:15" ht="15" customHeight="1" x14ac:dyDescent="0.2">
      <c r="A55" s="13" t="s">
        <v>124</v>
      </c>
      <c r="B55" s="13" t="s">
        <v>173</v>
      </c>
      <c r="C55" s="79">
        <v>444</v>
      </c>
      <c r="D55" s="79">
        <v>458</v>
      </c>
      <c r="E55" s="79">
        <v>416</v>
      </c>
      <c r="F55" s="79">
        <v>427</v>
      </c>
      <c r="G55" s="79">
        <v>377</v>
      </c>
      <c r="H55" s="79">
        <v>353</v>
      </c>
      <c r="I55" s="79">
        <v>203</v>
      </c>
      <c r="J55" s="79">
        <v>167</v>
      </c>
      <c r="K55" s="79">
        <v>128</v>
      </c>
      <c r="L55" s="79">
        <v>175</v>
      </c>
      <c r="M55" s="79">
        <v>127</v>
      </c>
      <c r="N55" s="96">
        <f>Sentencing_Indictable_MagsCourt_Ethnicity_SentenceType[[#This Row],[2025 '[Note 15']]]/Sentencing_Indictable_MagsCourt_Ethnicity_SentenceType[[#This Row],[2015]]-1</f>
        <v>-0.71396396396396389</v>
      </c>
      <c r="O55" s="97">
        <f>Sentencing_Indictable_MagsCourt_Ethnicity_SentenceType[[#This Row],[2025 '[Note 15']]]/Sentencing_Indictable_MagsCourt_Ethnicity_SentenceType[[#This Row],[2024]]-1</f>
        <v>-0.27428571428571424</v>
      </c>
    </row>
    <row r="56" spans="1:15" ht="15" customHeight="1" x14ac:dyDescent="0.2">
      <c r="A56" s="13" t="s">
        <v>124</v>
      </c>
      <c r="B56" s="13" t="s">
        <v>174</v>
      </c>
      <c r="C56" s="79">
        <v>0</v>
      </c>
      <c r="D56" s="79">
        <v>0</v>
      </c>
      <c r="E56" s="79">
        <v>0</v>
      </c>
      <c r="F56" s="79">
        <v>0</v>
      </c>
      <c r="G56" s="79">
        <v>0</v>
      </c>
      <c r="H56" s="79">
        <v>0</v>
      </c>
      <c r="I56" s="79">
        <v>0</v>
      </c>
      <c r="J56" s="79">
        <v>0</v>
      </c>
      <c r="K56" s="79">
        <v>0</v>
      </c>
      <c r="L56" s="79">
        <v>0</v>
      </c>
      <c r="M56" s="79">
        <v>0</v>
      </c>
      <c r="N56" s="98" t="s">
        <v>101</v>
      </c>
      <c r="O56" s="98" t="s">
        <v>101</v>
      </c>
    </row>
    <row r="57" spans="1:15" ht="15" customHeight="1" x14ac:dyDescent="0.2">
      <c r="A57" s="13" t="s">
        <v>124</v>
      </c>
      <c r="B57" s="13" t="s">
        <v>175</v>
      </c>
      <c r="C57" s="79">
        <v>2771</v>
      </c>
      <c r="D57" s="79">
        <v>2671</v>
      </c>
      <c r="E57" s="79">
        <v>2665</v>
      </c>
      <c r="F57" s="79">
        <v>2316</v>
      </c>
      <c r="G57" s="79">
        <v>2066</v>
      </c>
      <c r="H57" s="79">
        <v>2113</v>
      </c>
      <c r="I57" s="79">
        <v>1606</v>
      </c>
      <c r="J57" s="79">
        <v>1396</v>
      </c>
      <c r="K57" s="79">
        <v>1411</v>
      </c>
      <c r="L57" s="79">
        <v>989</v>
      </c>
      <c r="M57" s="79">
        <v>1289</v>
      </c>
      <c r="N57" s="98">
        <f>Sentencing_Indictable_MagsCourt_Ethnicity_SentenceType[[#This Row],[2025 '[Note 15']]]/Sentencing_Indictable_MagsCourt_Ethnicity_SentenceType[[#This Row],[2015]]-1</f>
        <v>-0.53482497293395892</v>
      </c>
      <c r="O57" s="99">
        <f>Sentencing_Indictable_MagsCourt_Ethnicity_SentenceType[[#This Row],[2025 '[Note 15']]]/Sentencing_Indictable_MagsCourt_Ethnicity_SentenceType[[#This Row],[2024]]-1</f>
        <v>0.30333670374115274</v>
      </c>
    </row>
    <row r="58" spans="1:15" ht="15" customHeight="1" x14ac:dyDescent="0.2">
      <c r="A58" s="13" t="s">
        <v>124</v>
      </c>
      <c r="B58" s="13" t="s">
        <v>103</v>
      </c>
      <c r="C58" s="79">
        <v>188</v>
      </c>
      <c r="D58" s="79">
        <v>131</v>
      </c>
      <c r="E58" s="79">
        <v>132</v>
      </c>
      <c r="F58" s="79">
        <v>86</v>
      </c>
      <c r="G58" s="79">
        <v>81</v>
      </c>
      <c r="H58" s="79">
        <v>97</v>
      </c>
      <c r="I58" s="79">
        <v>54</v>
      </c>
      <c r="J58" s="79">
        <v>44</v>
      </c>
      <c r="K58" s="79">
        <v>28</v>
      </c>
      <c r="L58" s="79">
        <v>12</v>
      </c>
      <c r="M58" s="79">
        <v>24</v>
      </c>
      <c r="N58" s="98">
        <f>Sentencing_Indictable_MagsCourt_Ethnicity_SentenceType[[#This Row],[2025 '[Note 15']]]/Sentencing_Indictable_MagsCourt_Ethnicity_SentenceType[[#This Row],[2015]]-1</f>
        <v>-0.87234042553191493</v>
      </c>
      <c r="O58" s="99">
        <f>Sentencing_Indictable_MagsCourt_Ethnicity_SentenceType[[#This Row],[2025 '[Note 15']]]/Sentencing_Indictable_MagsCourt_Ethnicity_SentenceType[[#This Row],[2024]]-1</f>
        <v>1</v>
      </c>
    </row>
    <row r="59" spans="1:15" ht="15" customHeight="1" x14ac:dyDescent="0.2">
      <c r="A59" s="13" t="s">
        <v>124</v>
      </c>
      <c r="B59" s="13" t="s">
        <v>104</v>
      </c>
      <c r="C59" s="79">
        <v>59</v>
      </c>
      <c r="D59" s="79">
        <v>42</v>
      </c>
      <c r="E59" s="79">
        <v>21</v>
      </c>
      <c r="F59" s="79">
        <v>21</v>
      </c>
      <c r="G59" s="79">
        <v>23</v>
      </c>
      <c r="H59" s="79">
        <v>20</v>
      </c>
      <c r="I59" s="79">
        <v>27</v>
      </c>
      <c r="J59" s="79">
        <v>14</v>
      </c>
      <c r="K59" s="79">
        <v>11</v>
      </c>
      <c r="L59" s="79">
        <v>5</v>
      </c>
      <c r="M59" s="79">
        <v>15</v>
      </c>
      <c r="N59" s="98">
        <f>Sentencing_Indictable_MagsCourt_Ethnicity_SentenceType[[#This Row],[2025 '[Note 15']]]/Sentencing_Indictable_MagsCourt_Ethnicity_SentenceType[[#This Row],[2015]]-1</f>
        <v>-0.74576271186440679</v>
      </c>
      <c r="O59" s="99">
        <f>Sentencing_Indictable_MagsCourt_Ethnicity_SentenceType[[#This Row],[2025 '[Note 15']]]/Sentencing_Indictable_MagsCourt_Ethnicity_SentenceType[[#This Row],[2024]]-1</f>
        <v>2</v>
      </c>
    </row>
    <row r="60" spans="1:15" ht="15" customHeight="1" x14ac:dyDescent="0.2">
      <c r="A60" s="13" t="s">
        <v>124</v>
      </c>
      <c r="B60" s="13" t="s">
        <v>105</v>
      </c>
      <c r="C60" s="79">
        <v>329</v>
      </c>
      <c r="D60" s="79">
        <v>335</v>
      </c>
      <c r="E60" s="79">
        <v>292</v>
      </c>
      <c r="F60" s="79">
        <v>270</v>
      </c>
      <c r="G60" s="79">
        <v>269</v>
      </c>
      <c r="H60" s="79">
        <v>268</v>
      </c>
      <c r="I60" s="79">
        <v>174</v>
      </c>
      <c r="J60" s="79">
        <v>192</v>
      </c>
      <c r="K60" s="79">
        <v>122</v>
      </c>
      <c r="L60" s="79">
        <v>84</v>
      </c>
      <c r="M60" s="79">
        <v>95</v>
      </c>
      <c r="N60" s="98">
        <f>Sentencing_Indictable_MagsCourt_Ethnicity_SentenceType[[#This Row],[2025 '[Note 15']]]/Sentencing_Indictable_MagsCourt_Ethnicity_SentenceType[[#This Row],[2015]]-1</f>
        <v>-0.71124620060790278</v>
      </c>
      <c r="O60" s="99">
        <f>Sentencing_Indictable_MagsCourt_Ethnicity_SentenceType[[#This Row],[2025 '[Note 15']]]/Sentencing_Indictable_MagsCourt_Ethnicity_SentenceType[[#This Row],[2024]]-1</f>
        <v>0.13095238095238093</v>
      </c>
    </row>
    <row r="61" spans="1:15" ht="15" customHeight="1" x14ac:dyDescent="0.2">
      <c r="A61" s="13" t="s">
        <v>124</v>
      </c>
      <c r="B61" s="13" t="s">
        <v>177</v>
      </c>
      <c r="C61" s="79">
        <v>110</v>
      </c>
      <c r="D61" s="79">
        <v>74</v>
      </c>
      <c r="E61" s="79">
        <v>76</v>
      </c>
      <c r="F61" s="79">
        <v>50</v>
      </c>
      <c r="G61" s="79">
        <v>46</v>
      </c>
      <c r="H61" s="79">
        <v>51</v>
      </c>
      <c r="I61" s="79">
        <v>31</v>
      </c>
      <c r="J61" s="79">
        <v>19</v>
      </c>
      <c r="K61" s="79">
        <v>27</v>
      </c>
      <c r="L61" s="79">
        <v>20</v>
      </c>
      <c r="M61" s="79">
        <v>21</v>
      </c>
      <c r="N61" s="98">
        <f>Sentencing_Indictable_MagsCourt_Ethnicity_SentenceType[[#This Row],[2025 '[Note 15']]]/Sentencing_Indictable_MagsCourt_Ethnicity_SentenceType[[#This Row],[2015]]-1</f>
        <v>-0.80909090909090908</v>
      </c>
      <c r="O61" s="99">
        <f>Sentencing_Indictable_MagsCourt_Ethnicity_SentenceType[[#This Row],[2025 '[Note 15']]]/Sentencing_Indictable_MagsCourt_Ethnicity_SentenceType[[#This Row],[2024]]-1</f>
        <v>5.0000000000000044E-2</v>
      </c>
    </row>
    <row r="62" spans="1:15" ht="15" customHeight="1" x14ac:dyDescent="0.2">
      <c r="A62" s="13" t="s">
        <v>124</v>
      </c>
      <c r="B62" s="13" t="s">
        <v>106</v>
      </c>
      <c r="C62" s="79">
        <v>11</v>
      </c>
      <c r="D62" s="79">
        <v>3</v>
      </c>
      <c r="E62" s="79">
        <v>2</v>
      </c>
      <c r="F62" s="79">
        <v>7</v>
      </c>
      <c r="G62" s="79">
        <v>3</v>
      </c>
      <c r="H62" s="79">
        <v>3</v>
      </c>
      <c r="I62" s="79">
        <v>2</v>
      </c>
      <c r="J62" s="79">
        <v>2</v>
      </c>
      <c r="K62" s="79">
        <v>1</v>
      </c>
      <c r="L62" s="79">
        <v>3</v>
      </c>
      <c r="M62" s="79">
        <v>2</v>
      </c>
      <c r="N62" s="98">
        <f>Sentencing_Indictable_MagsCourt_Ethnicity_SentenceType[[#This Row],[2025 '[Note 15']]]/Sentencing_Indictable_MagsCourt_Ethnicity_SentenceType[[#This Row],[2015]]-1</f>
        <v>-0.81818181818181812</v>
      </c>
      <c r="O62" s="99">
        <f>Sentencing_Indictable_MagsCourt_Ethnicity_SentenceType[[#This Row],[2025 '[Note 15']]]/Sentencing_Indictable_MagsCourt_Ethnicity_SentenceType[[#This Row],[2024]]-1</f>
        <v>-0.33333333333333337</v>
      </c>
    </row>
    <row r="63" spans="1:15" ht="15" customHeight="1" x14ac:dyDescent="0.2">
      <c r="A63" s="69" t="s">
        <v>124</v>
      </c>
      <c r="B63" s="69" t="s">
        <v>178</v>
      </c>
      <c r="C63" s="83">
        <v>0</v>
      </c>
      <c r="D63" s="83">
        <v>1</v>
      </c>
      <c r="E63" s="83">
        <v>0</v>
      </c>
      <c r="F63" s="83">
        <v>0</v>
      </c>
      <c r="G63" s="83">
        <v>0</v>
      </c>
      <c r="H63" s="83">
        <v>0</v>
      </c>
      <c r="I63" s="83">
        <v>0</v>
      </c>
      <c r="J63" s="83">
        <v>0</v>
      </c>
      <c r="K63" s="83">
        <v>0</v>
      </c>
      <c r="L63" s="83">
        <v>0</v>
      </c>
      <c r="M63" s="83">
        <v>0</v>
      </c>
      <c r="N63" s="100" t="s">
        <v>101</v>
      </c>
      <c r="O63" s="100" t="s">
        <v>101</v>
      </c>
    </row>
    <row r="64" spans="1:15" s="5" customFormat="1" ht="15" customHeight="1" x14ac:dyDescent="0.25">
      <c r="A64" s="70" t="s">
        <v>124</v>
      </c>
      <c r="B64" s="70" t="s">
        <v>107</v>
      </c>
      <c r="C64" s="87">
        <v>3912</v>
      </c>
      <c r="D64" s="87">
        <v>3715</v>
      </c>
      <c r="E64" s="87">
        <v>3604</v>
      </c>
      <c r="F64" s="87">
        <v>3177</v>
      </c>
      <c r="G64" s="87">
        <v>2865</v>
      </c>
      <c r="H64" s="87">
        <v>2905</v>
      </c>
      <c r="I64" s="87">
        <v>2097</v>
      </c>
      <c r="J64" s="87">
        <v>1834</v>
      </c>
      <c r="K64" s="87">
        <v>1728</v>
      </c>
      <c r="L64" s="87">
        <v>1288</v>
      </c>
      <c r="M64" s="87">
        <v>1573</v>
      </c>
      <c r="N64" s="102">
        <f>Sentencing_Indictable_MagsCourt_Ethnicity_SentenceType[[#This Row],[2025 '[Note 15']]]/Sentencing_Indictable_MagsCourt_Ethnicity_SentenceType[[#This Row],[2015]]-1</f>
        <v>-0.59790388548057261</v>
      </c>
      <c r="O64" s="103">
        <f>Sentencing_Indictable_MagsCourt_Ethnicity_SentenceType[[#This Row],[2025 '[Note 15']]]/Sentencing_Indictable_MagsCourt_Ethnicity_SentenceType[[#This Row],[2024]]-1</f>
        <v>0.22127329192546585</v>
      </c>
    </row>
    <row r="65" spans="1:19" ht="15" customHeight="1" x14ac:dyDescent="0.2">
      <c r="A65" s="13" t="s">
        <v>125</v>
      </c>
      <c r="B65" s="13" t="s">
        <v>173</v>
      </c>
      <c r="C65" s="117">
        <f>SUM(C45,C35,C25,C15,C5)</f>
        <v>1406</v>
      </c>
      <c r="D65" s="117">
        <f t="shared" ref="D65:M65" si="0">SUM(D45,D35,D25,D15,D5)</f>
        <v>1231</v>
      </c>
      <c r="E65" s="117">
        <f t="shared" si="0"/>
        <v>1107</v>
      </c>
      <c r="F65" s="117">
        <f t="shared" si="0"/>
        <v>1008</v>
      </c>
      <c r="G65" s="117">
        <f t="shared" si="0"/>
        <v>905</v>
      </c>
      <c r="H65" s="117">
        <f t="shared" si="0"/>
        <v>770</v>
      </c>
      <c r="I65" s="117">
        <f t="shared" si="0"/>
        <v>435</v>
      </c>
      <c r="J65" s="117">
        <f t="shared" si="0"/>
        <v>380</v>
      </c>
      <c r="K65" s="117">
        <f t="shared" si="0"/>
        <v>338</v>
      </c>
      <c r="L65" s="117">
        <f t="shared" si="0"/>
        <v>367</v>
      </c>
      <c r="M65" s="117">
        <f t="shared" si="0"/>
        <v>322</v>
      </c>
      <c r="N65" s="118">
        <f>Sentencing_Indictable_MagsCourt_Ethnicity_SentenceType[[#This Row],[2025 '[Note 15']]]/Sentencing_Indictable_MagsCourt_Ethnicity_SentenceType[[#This Row],[2015]]-1</f>
        <v>-0.77098150782361308</v>
      </c>
      <c r="O65" s="119">
        <f>Sentencing_Indictable_MagsCourt_Ethnicity_SentenceType[[#This Row],[2025 '[Note 15']]]/Sentencing_Indictable_MagsCourt_Ethnicity_SentenceType[[#This Row],[2024]]-1</f>
        <v>-0.12261580381471393</v>
      </c>
    </row>
    <row r="66" spans="1:19" ht="15" customHeight="1" x14ac:dyDescent="0.2">
      <c r="A66" s="13" t="s">
        <v>125</v>
      </c>
      <c r="B66" s="13" t="s">
        <v>174</v>
      </c>
      <c r="C66" s="117">
        <f t="shared" ref="C66:M66" si="1">SUM(C46,C36,C26,C16,C6)</f>
        <v>0</v>
      </c>
      <c r="D66" s="117">
        <f t="shared" si="1"/>
        <v>0</v>
      </c>
      <c r="E66" s="117">
        <f t="shared" si="1"/>
        <v>0</v>
      </c>
      <c r="F66" s="117">
        <f t="shared" si="1"/>
        <v>5</v>
      </c>
      <c r="G66" s="117">
        <f t="shared" si="1"/>
        <v>3</v>
      </c>
      <c r="H66" s="117">
        <f t="shared" si="1"/>
        <v>1</v>
      </c>
      <c r="I66" s="117">
        <f t="shared" si="1"/>
        <v>0</v>
      </c>
      <c r="J66" s="117">
        <f t="shared" si="1"/>
        <v>2</v>
      </c>
      <c r="K66" s="117">
        <f t="shared" si="1"/>
        <v>0</v>
      </c>
      <c r="L66" s="117">
        <f t="shared" si="1"/>
        <v>1</v>
      </c>
      <c r="M66" s="117">
        <f t="shared" si="1"/>
        <v>0</v>
      </c>
      <c r="N66" s="120" t="s">
        <v>101</v>
      </c>
      <c r="O66" s="120" t="s">
        <v>101</v>
      </c>
    </row>
    <row r="67" spans="1:19" ht="15" customHeight="1" x14ac:dyDescent="0.2">
      <c r="A67" s="13" t="s">
        <v>125</v>
      </c>
      <c r="B67" s="13" t="s">
        <v>175</v>
      </c>
      <c r="C67" s="117">
        <f t="shared" ref="C67:M67" si="2">SUM(C47,C37,C27,C17,C7)</f>
        <v>10874</v>
      </c>
      <c r="D67" s="117">
        <f t="shared" si="2"/>
        <v>9086</v>
      </c>
      <c r="E67" s="117">
        <f t="shared" si="2"/>
        <v>8201</v>
      </c>
      <c r="F67" s="117">
        <f t="shared" si="2"/>
        <v>7100</v>
      </c>
      <c r="G67" s="117">
        <f t="shared" si="2"/>
        <v>6242</v>
      </c>
      <c r="H67" s="117">
        <f t="shared" si="2"/>
        <v>5996</v>
      </c>
      <c r="I67" s="117">
        <f t="shared" si="2"/>
        <v>4599</v>
      </c>
      <c r="J67" s="117">
        <f t="shared" si="2"/>
        <v>4031</v>
      </c>
      <c r="K67" s="117">
        <f t="shared" si="2"/>
        <v>4388</v>
      </c>
      <c r="L67" s="117">
        <f t="shared" si="2"/>
        <v>4016</v>
      </c>
      <c r="M67" s="117">
        <f t="shared" si="2"/>
        <v>4411</v>
      </c>
      <c r="N67" s="120">
        <f>Sentencing_Indictable_MagsCourt_Ethnicity_SentenceType[[#This Row],[2025 '[Note 15']]]/Sentencing_Indictable_MagsCourt_Ethnicity_SentenceType[[#This Row],[2015]]-1</f>
        <v>-0.5943535037704617</v>
      </c>
      <c r="O67" s="121">
        <f>Sentencing_Indictable_MagsCourt_Ethnicity_SentenceType[[#This Row],[2025 '[Note 15']]]/Sentencing_Indictable_MagsCourt_Ethnicity_SentenceType[[#This Row],[2024]]-1</f>
        <v>9.8356573705179251E-2</v>
      </c>
    </row>
    <row r="68" spans="1:19" ht="15" customHeight="1" x14ac:dyDescent="0.2">
      <c r="A68" s="13" t="s">
        <v>125</v>
      </c>
      <c r="B68" s="13" t="s">
        <v>103</v>
      </c>
      <c r="C68" s="117">
        <f t="shared" ref="C68:M68" si="3">SUM(C48,C38,C28,C18,C8)</f>
        <v>455</v>
      </c>
      <c r="D68" s="117">
        <f t="shared" si="3"/>
        <v>328</v>
      </c>
      <c r="E68" s="117">
        <f t="shared" si="3"/>
        <v>286</v>
      </c>
      <c r="F68" s="117">
        <f t="shared" si="3"/>
        <v>179</v>
      </c>
      <c r="G68" s="117">
        <f t="shared" si="3"/>
        <v>173</v>
      </c>
      <c r="H68" s="117">
        <f t="shared" si="3"/>
        <v>190</v>
      </c>
      <c r="I68" s="117">
        <f t="shared" si="3"/>
        <v>104</v>
      </c>
      <c r="J68" s="117">
        <f t="shared" si="3"/>
        <v>80</v>
      </c>
      <c r="K68" s="117">
        <f t="shared" si="3"/>
        <v>76</v>
      </c>
      <c r="L68" s="117">
        <f t="shared" si="3"/>
        <v>52</v>
      </c>
      <c r="M68" s="117">
        <f t="shared" si="3"/>
        <v>54</v>
      </c>
      <c r="N68" s="120">
        <f>Sentencing_Indictable_MagsCourt_Ethnicity_SentenceType[[#This Row],[2025 '[Note 15']]]/Sentencing_Indictable_MagsCourt_Ethnicity_SentenceType[[#This Row],[2015]]-1</f>
        <v>-0.8813186813186813</v>
      </c>
      <c r="O68" s="121">
        <f>Sentencing_Indictable_MagsCourt_Ethnicity_SentenceType[[#This Row],[2025 '[Note 15']]]/Sentencing_Indictable_MagsCourt_Ethnicity_SentenceType[[#This Row],[2024]]-1</f>
        <v>3.8461538461538547E-2</v>
      </c>
    </row>
    <row r="69" spans="1:19" ht="15" customHeight="1" x14ac:dyDescent="0.2">
      <c r="A69" s="13" t="s">
        <v>125</v>
      </c>
      <c r="B69" s="13" t="s">
        <v>104</v>
      </c>
      <c r="C69" s="117">
        <f t="shared" ref="C69:M69" si="4">SUM(C49,C39,C29,C19,C9)</f>
        <v>322</v>
      </c>
      <c r="D69" s="117">
        <f t="shared" si="4"/>
        <v>226</v>
      </c>
      <c r="E69" s="117">
        <f t="shared" si="4"/>
        <v>122</v>
      </c>
      <c r="F69" s="117">
        <f t="shared" si="4"/>
        <v>98</v>
      </c>
      <c r="G69" s="117">
        <f t="shared" si="4"/>
        <v>97</v>
      </c>
      <c r="H69" s="117">
        <f t="shared" si="4"/>
        <v>70</v>
      </c>
      <c r="I69" s="117">
        <f t="shared" si="4"/>
        <v>59</v>
      </c>
      <c r="J69" s="117">
        <f t="shared" si="4"/>
        <v>47</v>
      </c>
      <c r="K69" s="117">
        <f t="shared" si="4"/>
        <v>37</v>
      </c>
      <c r="L69" s="117">
        <f t="shared" si="4"/>
        <v>35</v>
      </c>
      <c r="M69" s="117">
        <f t="shared" si="4"/>
        <v>52</v>
      </c>
      <c r="N69" s="120">
        <f>Sentencing_Indictable_MagsCourt_Ethnicity_SentenceType[[#This Row],[2025 '[Note 15']]]/Sentencing_Indictable_MagsCourt_Ethnicity_SentenceType[[#This Row],[2015]]-1</f>
        <v>-0.83850931677018636</v>
      </c>
      <c r="O69" s="121">
        <f>Sentencing_Indictable_MagsCourt_Ethnicity_SentenceType[[#This Row],[2025 '[Note 15']]]/Sentencing_Indictable_MagsCourt_Ethnicity_SentenceType[[#This Row],[2024]]-1</f>
        <v>0.48571428571428577</v>
      </c>
    </row>
    <row r="70" spans="1:19" ht="15" customHeight="1" x14ac:dyDescent="0.2">
      <c r="A70" s="13" t="s">
        <v>125</v>
      </c>
      <c r="B70" s="13" t="s">
        <v>105</v>
      </c>
      <c r="C70" s="117">
        <f t="shared" ref="C70:M70" si="5">SUM(C50,C40,C30,C20,C10)</f>
        <v>1397</v>
      </c>
      <c r="D70" s="117">
        <f t="shared" si="5"/>
        <v>1236</v>
      </c>
      <c r="E70" s="117">
        <f t="shared" si="5"/>
        <v>1012</v>
      </c>
      <c r="F70" s="117">
        <f t="shared" si="5"/>
        <v>876</v>
      </c>
      <c r="G70" s="117">
        <f t="shared" si="5"/>
        <v>819</v>
      </c>
      <c r="H70" s="117">
        <f t="shared" si="5"/>
        <v>718</v>
      </c>
      <c r="I70" s="117">
        <f t="shared" si="5"/>
        <v>495</v>
      </c>
      <c r="J70" s="117">
        <f t="shared" si="5"/>
        <v>478</v>
      </c>
      <c r="K70" s="117">
        <f t="shared" si="5"/>
        <v>438</v>
      </c>
      <c r="L70" s="117">
        <f t="shared" si="5"/>
        <v>371</v>
      </c>
      <c r="M70" s="117">
        <f t="shared" si="5"/>
        <v>408</v>
      </c>
      <c r="N70" s="120">
        <f>Sentencing_Indictable_MagsCourt_Ethnicity_SentenceType[[#This Row],[2025 '[Note 15']]]/Sentencing_Indictable_MagsCourt_Ethnicity_SentenceType[[#This Row],[2015]]-1</f>
        <v>-0.70794559770937726</v>
      </c>
      <c r="O70" s="121">
        <f>Sentencing_Indictable_MagsCourt_Ethnicity_SentenceType[[#This Row],[2025 '[Note 15']]]/Sentencing_Indictable_MagsCourt_Ethnicity_SentenceType[[#This Row],[2024]]-1</f>
        <v>9.9730458221024332E-2</v>
      </c>
    </row>
    <row r="71" spans="1:19" ht="15" customHeight="1" x14ac:dyDescent="0.2">
      <c r="A71" s="13" t="s">
        <v>125</v>
      </c>
      <c r="B71" s="13" t="s">
        <v>177</v>
      </c>
      <c r="C71" s="117">
        <f t="shared" ref="C71:M71" si="6">SUM(C51,C41,C31,C21,C11)</f>
        <v>323</v>
      </c>
      <c r="D71" s="117">
        <f t="shared" si="6"/>
        <v>238</v>
      </c>
      <c r="E71" s="117">
        <f t="shared" si="6"/>
        <v>187</v>
      </c>
      <c r="F71" s="117">
        <f t="shared" si="6"/>
        <v>117</v>
      </c>
      <c r="G71" s="117">
        <f t="shared" si="6"/>
        <v>95</v>
      </c>
      <c r="H71" s="117">
        <f t="shared" si="6"/>
        <v>97</v>
      </c>
      <c r="I71" s="117">
        <f t="shared" si="6"/>
        <v>74</v>
      </c>
      <c r="J71" s="117">
        <f t="shared" si="6"/>
        <v>43</v>
      </c>
      <c r="K71" s="117">
        <f t="shared" si="6"/>
        <v>68</v>
      </c>
      <c r="L71" s="117">
        <f t="shared" si="6"/>
        <v>61</v>
      </c>
      <c r="M71" s="117">
        <f t="shared" si="6"/>
        <v>81</v>
      </c>
      <c r="N71" s="120">
        <f>Sentencing_Indictable_MagsCourt_Ethnicity_SentenceType[[#This Row],[2025 '[Note 15']]]/Sentencing_Indictable_MagsCourt_Ethnicity_SentenceType[[#This Row],[2015]]-1</f>
        <v>-0.74922600619195046</v>
      </c>
      <c r="O71" s="121">
        <f>Sentencing_Indictable_MagsCourt_Ethnicity_SentenceType[[#This Row],[2025 '[Note 15']]]/Sentencing_Indictable_MagsCourt_Ethnicity_SentenceType[[#This Row],[2024]]-1</f>
        <v>0.32786885245901631</v>
      </c>
    </row>
    <row r="72" spans="1:19" ht="15" customHeight="1" x14ac:dyDescent="0.2">
      <c r="A72" s="13" t="s">
        <v>125</v>
      </c>
      <c r="B72" s="13" t="s">
        <v>106</v>
      </c>
      <c r="C72" s="117">
        <f t="shared" ref="C72:M72" si="7">SUM(C52,C42,C32,C22,C12)</f>
        <v>84</v>
      </c>
      <c r="D72" s="117">
        <f t="shared" si="7"/>
        <v>62</v>
      </c>
      <c r="E72" s="117">
        <f t="shared" si="7"/>
        <v>56</v>
      </c>
      <c r="F72" s="117">
        <f t="shared" si="7"/>
        <v>33</v>
      </c>
      <c r="G72" s="117">
        <f t="shared" si="7"/>
        <v>24</v>
      </c>
      <c r="H72" s="117">
        <f t="shared" si="7"/>
        <v>28</v>
      </c>
      <c r="I72" s="117">
        <f t="shared" si="7"/>
        <v>19</v>
      </c>
      <c r="J72" s="117">
        <f t="shared" si="7"/>
        <v>20</v>
      </c>
      <c r="K72" s="117">
        <f t="shared" si="7"/>
        <v>19</v>
      </c>
      <c r="L72" s="117">
        <f t="shared" si="7"/>
        <v>26</v>
      </c>
      <c r="M72" s="117">
        <f t="shared" si="7"/>
        <v>31</v>
      </c>
      <c r="N72" s="120">
        <f>Sentencing_Indictable_MagsCourt_Ethnicity_SentenceType[[#This Row],[2025 '[Note 15']]]/Sentencing_Indictable_MagsCourt_Ethnicity_SentenceType[[#This Row],[2015]]-1</f>
        <v>-0.63095238095238093</v>
      </c>
      <c r="O72" s="121">
        <f>Sentencing_Indictable_MagsCourt_Ethnicity_SentenceType[[#This Row],[2025 '[Note 15']]]/Sentencing_Indictable_MagsCourt_Ethnicity_SentenceType[[#This Row],[2024]]-1</f>
        <v>0.19230769230769229</v>
      </c>
    </row>
    <row r="73" spans="1:19" ht="15" customHeight="1" x14ac:dyDescent="0.2">
      <c r="A73" s="69" t="s">
        <v>125</v>
      </c>
      <c r="B73" s="69" t="s">
        <v>178</v>
      </c>
      <c r="C73" s="122">
        <f t="shared" ref="C73:M73" si="8">SUM(C53,C43,C33,C23,C13)</f>
        <v>2</v>
      </c>
      <c r="D73" s="122">
        <f t="shared" si="8"/>
        <v>1</v>
      </c>
      <c r="E73" s="122">
        <f t="shared" si="8"/>
        <v>0</v>
      </c>
      <c r="F73" s="122">
        <f t="shared" si="8"/>
        <v>0</v>
      </c>
      <c r="G73" s="122">
        <f t="shared" si="8"/>
        <v>0</v>
      </c>
      <c r="H73" s="122">
        <f t="shared" si="8"/>
        <v>0</v>
      </c>
      <c r="I73" s="122">
        <f t="shared" si="8"/>
        <v>0</v>
      </c>
      <c r="J73" s="122">
        <f t="shared" si="8"/>
        <v>0</v>
      </c>
      <c r="K73" s="122">
        <f t="shared" si="8"/>
        <v>0</v>
      </c>
      <c r="L73" s="122">
        <f t="shared" si="8"/>
        <v>0</v>
      </c>
      <c r="M73" s="122">
        <f t="shared" si="8"/>
        <v>0</v>
      </c>
      <c r="N73" s="123" t="s">
        <v>101</v>
      </c>
      <c r="O73" s="123" t="s">
        <v>101</v>
      </c>
    </row>
    <row r="74" spans="1:19" s="5" customFormat="1" ht="15" customHeight="1" x14ac:dyDescent="0.25">
      <c r="A74" s="70" t="s">
        <v>125</v>
      </c>
      <c r="B74" s="70" t="s">
        <v>107</v>
      </c>
      <c r="C74" s="124">
        <f t="shared" ref="C74:M74" si="9">SUM(C54,C44,C34,C24,C14)</f>
        <v>14863</v>
      </c>
      <c r="D74" s="124">
        <f t="shared" si="9"/>
        <v>12408</v>
      </c>
      <c r="E74" s="124">
        <f t="shared" si="9"/>
        <v>10971</v>
      </c>
      <c r="F74" s="124">
        <f t="shared" si="9"/>
        <v>9416</v>
      </c>
      <c r="G74" s="124">
        <f t="shared" si="9"/>
        <v>8358</v>
      </c>
      <c r="H74" s="124">
        <f t="shared" si="9"/>
        <v>7870</v>
      </c>
      <c r="I74" s="124">
        <f t="shared" si="9"/>
        <v>5785</v>
      </c>
      <c r="J74" s="124">
        <f t="shared" si="9"/>
        <v>5081</v>
      </c>
      <c r="K74" s="124">
        <f t="shared" si="9"/>
        <v>5364</v>
      </c>
      <c r="L74" s="124">
        <f t="shared" si="9"/>
        <v>4955</v>
      </c>
      <c r="M74" s="124">
        <f t="shared" si="9"/>
        <v>5381</v>
      </c>
      <c r="N74" s="125">
        <f>Sentencing_Indictable_MagsCourt_Ethnicity_SentenceType[[#This Row],[2025 '[Note 15']]]/Sentencing_Indictable_MagsCourt_Ethnicity_SentenceType[[#This Row],[2015]]-1</f>
        <v>-0.63796003498620735</v>
      </c>
      <c r="O74" s="126">
        <f>Sentencing_Indictable_MagsCourt_Ethnicity_SentenceType[[#This Row],[2025 '[Note 15']]]/Sentencing_Indictable_MagsCourt_Ethnicity_SentenceType[[#This Row],[2024]]-1</f>
        <v>8.5973763874873876E-2</v>
      </c>
    </row>
    <row r="75" spans="1:19" ht="15" customHeight="1" x14ac:dyDescent="0.2">
      <c r="A75" s="13" t="s">
        <v>126</v>
      </c>
      <c r="B75" s="13" t="s">
        <v>173</v>
      </c>
      <c r="C75" s="117">
        <f>C85-C65</f>
        <v>214</v>
      </c>
      <c r="D75" s="117">
        <f>D85-D65</f>
        <v>239</v>
      </c>
      <c r="E75" s="117">
        <f t="shared" ref="E75:M75" si="10">E85-E65</f>
        <v>293</v>
      </c>
      <c r="F75" s="117">
        <f t="shared" si="10"/>
        <v>411</v>
      </c>
      <c r="G75" s="117">
        <f t="shared" si="10"/>
        <v>329</v>
      </c>
      <c r="H75" s="117">
        <f t="shared" si="10"/>
        <v>316</v>
      </c>
      <c r="I75" s="117">
        <f t="shared" si="10"/>
        <v>182</v>
      </c>
      <c r="J75" s="117">
        <f t="shared" si="10"/>
        <v>155</v>
      </c>
      <c r="K75" s="117">
        <f t="shared" si="10"/>
        <v>179</v>
      </c>
      <c r="L75" s="117">
        <f t="shared" si="10"/>
        <v>257</v>
      </c>
      <c r="M75" s="117">
        <f t="shared" si="10"/>
        <v>261</v>
      </c>
      <c r="N75" s="118">
        <f>Sentencing_Indictable_MagsCourt_Ethnicity_SentenceType[[#This Row],[2025 '[Note 15']]]/Sentencing_Indictable_MagsCourt_Ethnicity_SentenceType[[#This Row],[2015]]-1</f>
        <v>0.21962616822429903</v>
      </c>
      <c r="O75" s="119">
        <f>Sentencing_Indictable_MagsCourt_Ethnicity_SentenceType[[#This Row],[2025 '[Note 15']]]/Sentencing_Indictable_MagsCourt_Ethnicity_SentenceType[[#This Row],[2024]]-1</f>
        <v>1.5564202334630295E-2</v>
      </c>
    </row>
    <row r="76" spans="1:19" ht="15" customHeight="1" x14ac:dyDescent="0.2">
      <c r="A76" s="13" t="s">
        <v>126</v>
      </c>
      <c r="B76" s="13" t="s">
        <v>174</v>
      </c>
      <c r="C76" s="117">
        <f t="shared" ref="C76:M76" si="11">C86-C66</f>
        <v>0</v>
      </c>
      <c r="D76" s="117">
        <f t="shared" si="11"/>
        <v>1</v>
      </c>
      <c r="E76" s="117">
        <f t="shared" si="11"/>
        <v>0</v>
      </c>
      <c r="F76" s="117">
        <f t="shared" si="11"/>
        <v>0</v>
      </c>
      <c r="G76" s="117">
        <f t="shared" si="11"/>
        <v>0</v>
      </c>
      <c r="H76" s="117">
        <f t="shared" si="11"/>
        <v>1</v>
      </c>
      <c r="I76" s="117">
        <f t="shared" si="11"/>
        <v>1</v>
      </c>
      <c r="J76" s="117">
        <f t="shared" si="11"/>
        <v>2</v>
      </c>
      <c r="K76" s="117">
        <f t="shared" si="11"/>
        <v>1</v>
      </c>
      <c r="L76" s="117">
        <f t="shared" si="11"/>
        <v>0</v>
      </c>
      <c r="M76" s="117">
        <f t="shared" si="11"/>
        <v>2</v>
      </c>
      <c r="N76" s="120" t="s">
        <v>101</v>
      </c>
      <c r="O76" s="120" t="s">
        <v>101</v>
      </c>
    </row>
    <row r="77" spans="1:19" ht="15" customHeight="1" x14ac:dyDescent="0.2">
      <c r="A77" s="13" t="s">
        <v>126</v>
      </c>
      <c r="B77" s="13" t="s">
        <v>175</v>
      </c>
      <c r="C77" s="117">
        <f t="shared" ref="C77:M77" si="12">C87-C67</f>
        <v>1563</v>
      </c>
      <c r="D77" s="117">
        <f t="shared" si="12"/>
        <v>1680</v>
      </c>
      <c r="E77" s="117">
        <f t="shared" si="12"/>
        <v>1992</v>
      </c>
      <c r="F77" s="117">
        <f t="shared" si="12"/>
        <v>2764</v>
      </c>
      <c r="G77" s="117">
        <f t="shared" si="12"/>
        <v>2323</v>
      </c>
      <c r="H77" s="117">
        <f t="shared" si="12"/>
        <v>2202</v>
      </c>
      <c r="I77" s="117">
        <f t="shared" si="12"/>
        <v>1780</v>
      </c>
      <c r="J77" s="117">
        <f t="shared" si="12"/>
        <v>1614</v>
      </c>
      <c r="K77" s="117">
        <f t="shared" si="12"/>
        <v>1939</v>
      </c>
      <c r="L77" s="117">
        <f t="shared" si="12"/>
        <v>3214</v>
      </c>
      <c r="M77" s="117">
        <f t="shared" si="12"/>
        <v>3160</v>
      </c>
      <c r="N77" s="120">
        <f>Sentencing_Indictable_MagsCourt_Ethnicity_SentenceType[[#This Row],[2025 '[Note 15']]]/Sentencing_Indictable_MagsCourt_Ethnicity_SentenceType[[#This Row],[2015]]-1</f>
        <v>1.0217530390275114</v>
      </c>
      <c r="O77" s="121">
        <f>Sentencing_Indictable_MagsCourt_Ethnicity_SentenceType[[#This Row],[2025 '[Note 15']]]/Sentencing_Indictable_MagsCourt_Ethnicity_SentenceType[[#This Row],[2024]]-1</f>
        <v>-1.6801493466085837E-2</v>
      </c>
    </row>
    <row r="78" spans="1:19" ht="15" customHeight="1" x14ac:dyDescent="0.2">
      <c r="A78" s="13" t="s">
        <v>126</v>
      </c>
      <c r="B78" s="13" t="s">
        <v>103</v>
      </c>
      <c r="C78" s="117">
        <f t="shared" ref="C78:M78" si="13">C88-C68</f>
        <v>49</v>
      </c>
      <c r="D78" s="117">
        <f t="shared" si="13"/>
        <v>46</v>
      </c>
      <c r="E78" s="117">
        <f t="shared" si="13"/>
        <v>46</v>
      </c>
      <c r="F78" s="117">
        <f t="shared" si="13"/>
        <v>63</v>
      </c>
      <c r="G78" s="117">
        <f t="shared" si="13"/>
        <v>49</v>
      </c>
      <c r="H78" s="117">
        <f t="shared" si="13"/>
        <v>42</v>
      </c>
      <c r="I78" s="117">
        <f t="shared" si="13"/>
        <v>23</v>
      </c>
      <c r="J78" s="117">
        <f t="shared" si="13"/>
        <v>28</v>
      </c>
      <c r="K78" s="117">
        <f t="shared" si="13"/>
        <v>31</v>
      </c>
      <c r="L78" s="117">
        <f t="shared" si="13"/>
        <v>34</v>
      </c>
      <c r="M78" s="117">
        <f t="shared" si="13"/>
        <v>37</v>
      </c>
      <c r="N78" s="120">
        <f>Sentencing_Indictable_MagsCourt_Ethnicity_SentenceType[[#This Row],[2025 '[Note 15']]]/Sentencing_Indictable_MagsCourt_Ethnicity_SentenceType[[#This Row],[2015]]-1</f>
        <v>-0.24489795918367352</v>
      </c>
      <c r="O78" s="121">
        <f>Sentencing_Indictable_MagsCourt_Ethnicity_SentenceType[[#This Row],[2025 '[Note 15']]]/Sentencing_Indictable_MagsCourt_Ethnicity_SentenceType[[#This Row],[2024]]-1</f>
        <v>8.8235294117646967E-2</v>
      </c>
    </row>
    <row r="79" spans="1:19" ht="15" customHeight="1" x14ac:dyDescent="0.2">
      <c r="A79" s="13" t="s">
        <v>126</v>
      </c>
      <c r="B79" s="13" t="s">
        <v>104</v>
      </c>
      <c r="C79" s="117">
        <f t="shared" ref="C79:M79" si="14">C89-C69</f>
        <v>60</v>
      </c>
      <c r="D79" s="117">
        <f t="shared" si="14"/>
        <v>54</v>
      </c>
      <c r="E79" s="117">
        <f t="shared" si="14"/>
        <v>33</v>
      </c>
      <c r="F79" s="117">
        <f t="shared" si="14"/>
        <v>33</v>
      </c>
      <c r="G79" s="117">
        <f t="shared" si="14"/>
        <v>30</v>
      </c>
      <c r="H79" s="117">
        <f t="shared" si="14"/>
        <v>22</v>
      </c>
      <c r="I79" s="117">
        <f t="shared" si="14"/>
        <v>23</v>
      </c>
      <c r="J79" s="117">
        <f t="shared" si="14"/>
        <v>12</v>
      </c>
      <c r="K79" s="117">
        <f t="shared" si="14"/>
        <v>14</v>
      </c>
      <c r="L79" s="117">
        <f t="shared" si="14"/>
        <v>29</v>
      </c>
      <c r="M79" s="117">
        <f t="shared" si="14"/>
        <v>22</v>
      </c>
      <c r="N79" s="120">
        <f>Sentencing_Indictable_MagsCourt_Ethnicity_SentenceType[[#This Row],[2025 '[Note 15']]]/Sentencing_Indictable_MagsCourt_Ethnicity_SentenceType[[#This Row],[2015]]-1</f>
        <v>-0.6333333333333333</v>
      </c>
      <c r="O79" s="121">
        <f>Sentencing_Indictable_MagsCourt_Ethnicity_SentenceType[[#This Row],[2025 '[Note 15']]]/Sentencing_Indictable_MagsCourt_Ethnicity_SentenceType[[#This Row],[2024]]-1</f>
        <v>-0.24137931034482762</v>
      </c>
    </row>
    <row r="80" spans="1:19" ht="15" customHeight="1" x14ac:dyDescent="0.2">
      <c r="A80" s="13" t="s">
        <v>126</v>
      </c>
      <c r="B80" s="13" t="s">
        <v>105</v>
      </c>
      <c r="C80" s="117">
        <f t="shared" ref="C80:M80" si="15">C90-C70</f>
        <v>224</v>
      </c>
      <c r="D80" s="117">
        <f t="shared" si="15"/>
        <v>262</v>
      </c>
      <c r="E80" s="117">
        <f t="shared" si="15"/>
        <v>282</v>
      </c>
      <c r="F80" s="117">
        <f t="shared" si="15"/>
        <v>334</v>
      </c>
      <c r="G80" s="117">
        <f t="shared" si="15"/>
        <v>315</v>
      </c>
      <c r="H80" s="117">
        <f t="shared" si="15"/>
        <v>268</v>
      </c>
      <c r="I80" s="117">
        <f t="shared" si="15"/>
        <v>186</v>
      </c>
      <c r="J80" s="117">
        <f t="shared" si="15"/>
        <v>184</v>
      </c>
      <c r="K80" s="117">
        <f t="shared" si="15"/>
        <v>215</v>
      </c>
      <c r="L80" s="117">
        <f t="shared" si="15"/>
        <v>336</v>
      </c>
      <c r="M80" s="117">
        <f t="shared" si="15"/>
        <v>310</v>
      </c>
      <c r="N80" s="120">
        <f>Sentencing_Indictable_MagsCourt_Ethnicity_SentenceType[[#This Row],[2025 '[Note 15']]]/Sentencing_Indictable_MagsCourt_Ethnicity_SentenceType[[#This Row],[2015]]-1</f>
        <v>0.3839285714285714</v>
      </c>
      <c r="O80" s="121">
        <f>Sentencing_Indictable_MagsCourt_Ethnicity_SentenceType[[#This Row],[2025 '[Note 15']]]/Sentencing_Indictable_MagsCourt_Ethnicity_SentenceType[[#This Row],[2024]]-1</f>
        <v>-7.7380952380952328E-2</v>
      </c>
      <c r="S80" s="156"/>
    </row>
    <row r="81" spans="1:19" ht="15" customHeight="1" x14ac:dyDescent="0.2">
      <c r="A81" s="13" t="s">
        <v>126</v>
      </c>
      <c r="B81" s="13" t="s">
        <v>177</v>
      </c>
      <c r="C81" s="117">
        <f t="shared" ref="C81:M81" si="16">C91-C71</f>
        <v>65</v>
      </c>
      <c r="D81" s="117">
        <f t="shared" si="16"/>
        <v>58</v>
      </c>
      <c r="E81" s="117">
        <f t="shared" si="16"/>
        <v>52</v>
      </c>
      <c r="F81" s="117">
        <f t="shared" si="16"/>
        <v>50</v>
      </c>
      <c r="G81" s="117">
        <f t="shared" si="16"/>
        <v>52</v>
      </c>
      <c r="H81" s="117">
        <f t="shared" si="16"/>
        <v>48</v>
      </c>
      <c r="I81" s="117">
        <f t="shared" si="16"/>
        <v>29</v>
      </c>
      <c r="J81" s="117">
        <f t="shared" si="16"/>
        <v>30</v>
      </c>
      <c r="K81" s="117">
        <f t="shared" si="16"/>
        <v>26</v>
      </c>
      <c r="L81" s="117">
        <f t="shared" si="16"/>
        <v>56</v>
      </c>
      <c r="M81" s="117">
        <f t="shared" si="16"/>
        <v>51</v>
      </c>
      <c r="N81" s="120">
        <f>Sentencing_Indictable_MagsCourt_Ethnicity_SentenceType[[#This Row],[2025 '[Note 15']]]/Sentencing_Indictable_MagsCourt_Ethnicity_SentenceType[[#This Row],[2015]]-1</f>
        <v>-0.2153846153846154</v>
      </c>
      <c r="O81" s="121">
        <f>Sentencing_Indictable_MagsCourt_Ethnicity_SentenceType[[#This Row],[2025 '[Note 15']]]/Sentencing_Indictable_MagsCourt_Ethnicity_SentenceType[[#This Row],[2024]]-1</f>
        <v>-8.9285714285714302E-2</v>
      </c>
    </row>
    <row r="82" spans="1:19" ht="15" customHeight="1" x14ac:dyDescent="0.2">
      <c r="A82" s="13" t="s">
        <v>126</v>
      </c>
      <c r="B82" s="13" t="s">
        <v>106</v>
      </c>
      <c r="C82" s="117">
        <f t="shared" ref="C82:M82" si="17">C92-C72</f>
        <v>11</v>
      </c>
      <c r="D82" s="117">
        <f t="shared" si="17"/>
        <v>14</v>
      </c>
      <c r="E82" s="117">
        <f t="shared" si="17"/>
        <v>16</v>
      </c>
      <c r="F82" s="117">
        <f t="shared" si="17"/>
        <v>14</v>
      </c>
      <c r="G82" s="117">
        <f t="shared" si="17"/>
        <v>23</v>
      </c>
      <c r="H82" s="117">
        <f t="shared" si="17"/>
        <v>15</v>
      </c>
      <c r="I82" s="117">
        <f t="shared" si="17"/>
        <v>7</v>
      </c>
      <c r="J82" s="117">
        <f t="shared" si="17"/>
        <v>12</v>
      </c>
      <c r="K82" s="117">
        <f t="shared" si="17"/>
        <v>16</v>
      </c>
      <c r="L82" s="117">
        <f t="shared" si="17"/>
        <v>12</v>
      </c>
      <c r="M82" s="117">
        <f t="shared" si="17"/>
        <v>22</v>
      </c>
      <c r="N82" s="120">
        <f>Sentencing_Indictable_MagsCourt_Ethnicity_SentenceType[[#This Row],[2025 '[Note 15']]]/Sentencing_Indictable_MagsCourt_Ethnicity_SentenceType[[#This Row],[2015]]-1</f>
        <v>1</v>
      </c>
      <c r="O82" s="121">
        <f>Sentencing_Indictable_MagsCourt_Ethnicity_SentenceType[[#This Row],[2025 '[Note 15']]]/Sentencing_Indictable_MagsCourt_Ethnicity_SentenceType[[#This Row],[2024]]-1</f>
        <v>0.83333333333333326</v>
      </c>
      <c r="Q82" s="156"/>
      <c r="S82" s="156"/>
    </row>
    <row r="83" spans="1:19" ht="15" customHeight="1" x14ac:dyDescent="0.2">
      <c r="A83" s="69" t="s">
        <v>126</v>
      </c>
      <c r="B83" s="69" t="s">
        <v>178</v>
      </c>
      <c r="C83" s="122">
        <f t="shared" ref="C83:M83" si="18">C93-C73</f>
        <v>0</v>
      </c>
      <c r="D83" s="122">
        <f t="shared" si="18"/>
        <v>0</v>
      </c>
      <c r="E83" s="122">
        <f t="shared" si="18"/>
        <v>0</v>
      </c>
      <c r="F83" s="122">
        <f t="shared" si="18"/>
        <v>0</v>
      </c>
      <c r="G83" s="122">
        <f t="shared" si="18"/>
        <v>0</v>
      </c>
      <c r="H83" s="122">
        <f t="shared" si="18"/>
        <v>0</v>
      </c>
      <c r="I83" s="122">
        <f t="shared" si="18"/>
        <v>0</v>
      </c>
      <c r="J83" s="122">
        <f t="shared" si="18"/>
        <v>0</v>
      </c>
      <c r="K83" s="122">
        <f t="shared" si="18"/>
        <v>0</v>
      </c>
      <c r="L83" s="122">
        <f t="shared" si="18"/>
        <v>0</v>
      </c>
      <c r="M83" s="122">
        <f t="shared" si="18"/>
        <v>0</v>
      </c>
      <c r="N83" s="123" t="s">
        <v>101</v>
      </c>
      <c r="O83" s="123" t="s">
        <v>101</v>
      </c>
    </row>
    <row r="84" spans="1:19" s="5" customFormat="1" ht="15" customHeight="1" x14ac:dyDescent="0.25">
      <c r="A84" s="70" t="s">
        <v>126</v>
      </c>
      <c r="B84" s="70" t="s">
        <v>107</v>
      </c>
      <c r="C84" s="124">
        <f t="shared" ref="C84:M84" si="19">C94-C74</f>
        <v>2186</v>
      </c>
      <c r="D84" s="124">
        <f t="shared" si="19"/>
        <v>2354</v>
      </c>
      <c r="E84" s="124">
        <f t="shared" si="19"/>
        <v>2714</v>
      </c>
      <c r="F84" s="124">
        <f t="shared" si="19"/>
        <v>3669</v>
      </c>
      <c r="G84" s="124">
        <f t="shared" si="19"/>
        <v>3121</v>
      </c>
      <c r="H84" s="124">
        <f t="shared" si="19"/>
        <v>2914</v>
      </c>
      <c r="I84" s="124">
        <f t="shared" si="19"/>
        <v>2231</v>
      </c>
      <c r="J84" s="124">
        <f t="shared" si="19"/>
        <v>2037</v>
      </c>
      <c r="K84" s="124">
        <f t="shared" si="19"/>
        <v>2421</v>
      </c>
      <c r="L84" s="124">
        <f t="shared" si="19"/>
        <v>3912</v>
      </c>
      <c r="M84" s="124">
        <f t="shared" si="19"/>
        <v>3843</v>
      </c>
      <c r="N84" s="125">
        <f>Sentencing_Indictable_MagsCourt_Ethnicity_SentenceType[[#This Row],[2025 '[Note 15']]]/Sentencing_Indictable_MagsCourt_Ethnicity_SentenceType[[#This Row],[2015]]-1</f>
        <v>0.75800548947849955</v>
      </c>
      <c r="O84" s="126">
        <f>Sentencing_Indictable_MagsCourt_Ethnicity_SentenceType[[#This Row],[2025 '[Note 15']]]/Sentencing_Indictable_MagsCourt_Ethnicity_SentenceType[[#This Row],[2024]]-1</f>
        <v>-1.7638036809815905E-2</v>
      </c>
      <c r="Q84" s="157"/>
      <c r="R84" s="157"/>
      <c r="S84" s="157"/>
    </row>
    <row r="85" spans="1:19" ht="15" customHeight="1" x14ac:dyDescent="0.2">
      <c r="A85" s="13" t="s">
        <v>127</v>
      </c>
      <c r="B85" s="13" t="s">
        <v>173</v>
      </c>
      <c r="C85" s="117">
        <v>1620</v>
      </c>
      <c r="D85" s="117">
        <v>1470</v>
      </c>
      <c r="E85" s="117">
        <v>1400</v>
      </c>
      <c r="F85" s="117">
        <v>1419</v>
      </c>
      <c r="G85" s="117">
        <v>1234</v>
      </c>
      <c r="H85" s="117">
        <v>1086</v>
      </c>
      <c r="I85" s="117">
        <v>617</v>
      </c>
      <c r="J85" s="117">
        <v>535</v>
      </c>
      <c r="K85" s="117">
        <v>517</v>
      </c>
      <c r="L85" s="117">
        <v>624</v>
      </c>
      <c r="M85" s="117">
        <v>583</v>
      </c>
      <c r="N85" s="118">
        <f>Sentencing_Indictable_MagsCourt_Ethnicity_SentenceType[[#This Row],[2025 '[Note 15']]]/Sentencing_Indictable_MagsCourt_Ethnicity_SentenceType[[#This Row],[2015]]-1</f>
        <v>-0.6401234567901235</v>
      </c>
      <c r="O85" s="119">
        <f>Sentencing_Indictable_MagsCourt_Ethnicity_SentenceType[[#This Row],[2025 '[Note 15']]]/Sentencing_Indictable_MagsCourt_Ethnicity_SentenceType[[#This Row],[2024]]-1</f>
        <v>-6.5705128205128194E-2</v>
      </c>
    </row>
    <row r="86" spans="1:19" ht="15" customHeight="1" x14ac:dyDescent="0.2">
      <c r="A86" s="13" t="s">
        <v>127</v>
      </c>
      <c r="B86" s="13" t="s">
        <v>174</v>
      </c>
      <c r="C86" s="117">
        <v>0</v>
      </c>
      <c r="D86" s="117">
        <v>1</v>
      </c>
      <c r="E86" s="117">
        <v>0</v>
      </c>
      <c r="F86" s="117">
        <v>5</v>
      </c>
      <c r="G86" s="117">
        <v>3</v>
      </c>
      <c r="H86" s="117">
        <v>2</v>
      </c>
      <c r="I86" s="117">
        <v>1</v>
      </c>
      <c r="J86" s="117">
        <v>4</v>
      </c>
      <c r="K86" s="117">
        <v>1</v>
      </c>
      <c r="L86" s="117">
        <v>1</v>
      </c>
      <c r="M86" s="117">
        <v>2</v>
      </c>
      <c r="N86" s="120" t="s">
        <v>101</v>
      </c>
      <c r="O86" s="120" t="s">
        <v>101</v>
      </c>
    </row>
    <row r="87" spans="1:19" ht="15" customHeight="1" x14ac:dyDescent="0.2">
      <c r="A87" s="13" t="s">
        <v>127</v>
      </c>
      <c r="B87" s="13" t="s">
        <v>175</v>
      </c>
      <c r="C87" s="117">
        <v>12437</v>
      </c>
      <c r="D87" s="117">
        <v>10766</v>
      </c>
      <c r="E87" s="117">
        <v>10193</v>
      </c>
      <c r="F87" s="117">
        <v>9864</v>
      </c>
      <c r="G87" s="117">
        <v>8565</v>
      </c>
      <c r="H87" s="117">
        <v>8198</v>
      </c>
      <c r="I87" s="117">
        <v>6379</v>
      </c>
      <c r="J87" s="117">
        <v>5645</v>
      </c>
      <c r="K87" s="117">
        <v>6327</v>
      </c>
      <c r="L87" s="117">
        <v>7230</v>
      </c>
      <c r="M87" s="117">
        <v>7571</v>
      </c>
      <c r="N87" s="120">
        <f>Sentencing_Indictable_MagsCourt_Ethnicity_SentenceType[[#This Row],[2025 '[Note 15']]]/Sentencing_Indictable_MagsCourt_Ethnicity_SentenceType[[#This Row],[2015]]-1</f>
        <v>-0.39125190962450751</v>
      </c>
      <c r="O87" s="121">
        <f>Sentencing_Indictable_MagsCourt_Ethnicity_SentenceType[[#This Row],[2025 '[Note 15']]]/Sentencing_Indictable_MagsCourt_Ethnicity_SentenceType[[#This Row],[2024]]-1</f>
        <v>4.7164591977870041E-2</v>
      </c>
    </row>
    <row r="88" spans="1:19" ht="15" customHeight="1" x14ac:dyDescent="0.2">
      <c r="A88" s="13" t="s">
        <v>127</v>
      </c>
      <c r="B88" s="13" t="s">
        <v>103</v>
      </c>
      <c r="C88" s="117">
        <v>504</v>
      </c>
      <c r="D88" s="117">
        <v>374</v>
      </c>
      <c r="E88" s="117">
        <v>332</v>
      </c>
      <c r="F88" s="117">
        <v>242</v>
      </c>
      <c r="G88" s="117">
        <v>222</v>
      </c>
      <c r="H88" s="117">
        <v>232</v>
      </c>
      <c r="I88" s="117">
        <v>127</v>
      </c>
      <c r="J88" s="117">
        <v>108</v>
      </c>
      <c r="K88" s="117">
        <v>107</v>
      </c>
      <c r="L88" s="117">
        <v>86</v>
      </c>
      <c r="M88" s="117">
        <v>91</v>
      </c>
      <c r="N88" s="120">
        <f>Sentencing_Indictable_MagsCourt_Ethnicity_SentenceType[[#This Row],[2025 '[Note 15']]]/Sentencing_Indictable_MagsCourt_Ethnicity_SentenceType[[#This Row],[2015]]-1</f>
        <v>-0.81944444444444442</v>
      </c>
      <c r="O88" s="121">
        <f>Sentencing_Indictable_MagsCourt_Ethnicity_SentenceType[[#This Row],[2025 '[Note 15']]]/Sentencing_Indictable_MagsCourt_Ethnicity_SentenceType[[#This Row],[2024]]-1</f>
        <v>5.8139534883721034E-2</v>
      </c>
    </row>
    <row r="89" spans="1:19" ht="15" customHeight="1" x14ac:dyDescent="0.2">
      <c r="A89" s="13" t="s">
        <v>127</v>
      </c>
      <c r="B89" s="13" t="s">
        <v>104</v>
      </c>
      <c r="C89" s="117">
        <v>382</v>
      </c>
      <c r="D89" s="117">
        <v>280</v>
      </c>
      <c r="E89" s="117">
        <v>155</v>
      </c>
      <c r="F89" s="117">
        <v>131</v>
      </c>
      <c r="G89" s="117">
        <v>127</v>
      </c>
      <c r="H89" s="117">
        <v>92</v>
      </c>
      <c r="I89" s="117">
        <v>82</v>
      </c>
      <c r="J89" s="117">
        <v>59</v>
      </c>
      <c r="K89" s="117">
        <v>51</v>
      </c>
      <c r="L89" s="117">
        <v>64</v>
      </c>
      <c r="M89" s="117">
        <v>74</v>
      </c>
      <c r="N89" s="120">
        <f>Sentencing_Indictable_MagsCourt_Ethnicity_SentenceType[[#This Row],[2025 '[Note 15']]]/Sentencing_Indictable_MagsCourt_Ethnicity_SentenceType[[#This Row],[2015]]-1</f>
        <v>-0.80628272251308897</v>
      </c>
      <c r="O89" s="121">
        <f>Sentencing_Indictable_MagsCourt_Ethnicity_SentenceType[[#This Row],[2025 '[Note 15']]]/Sentencing_Indictable_MagsCourt_Ethnicity_SentenceType[[#This Row],[2024]]-1</f>
        <v>0.15625</v>
      </c>
    </row>
    <row r="90" spans="1:19" ht="15" customHeight="1" x14ac:dyDescent="0.2">
      <c r="A90" s="13" t="s">
        <v>127</v>
      </c>
      <c r="B90" s="13" t="s">
        <v>105</v>
      </c>
      <c r="C90" s="117">
        <v>1621</v>
      </c>
      <c r="D90" s="117">
        <v>1498</v>
      </c>
      <c r="E90" s="117">
        <v>1294</v>
      </c>
      <c r="F90" s="117">
        <v>1210</v>
      </c>
      <c r="G90" s="117">
        <v>1134</v>
      </c>
      <c r="H90" s="117">
        <v>986</v>
      </c>
      <c r="I90" s="117">
        <v>681</v>
      </c>
      <c r="J90" s="117">
        <v>662</v>
      </c>
      <c r="K90" s="117">
        <v>653</v>
      </c>
      <c r="L90" s="117">
        <v>707</v>
      </c>
      <c r="M90" s="117">
        <v>718</v>
      </c>
      <c r="N90" s="120">
        <f>Sentencing_Indictable_MagsCourt_Ethnicity_SentenceType[[#This Row],[2025 '[Note 15']]]/Sentencing_Indictable_MagsCourt_Ethnicity_SentenceType[[#This Row],[2015]]-1</f>
        <v>-0.55706354102405919</v>
      </c>
      <c r="O90" s="121">
        <f>Sentencing_Indictable_MagsCourt_Ethnicity_SentenceType[[#This Row],[2025 '[Note 15']]]/Sentencing_Indictable_MagsCourt_Ethnicity_SentenceType[[#This Row],[2024]]-1</f>
        <v>1.5558698727015541E-2</v>
      </c>
    </row>
    <row r="91" spans="1:19" ht="15" customHeight="1" x14ac:dyDescent="0.2">
      <c r="A91" s="13" t="s">
        <v>127</v>
      </c>
      <c r="B91" s="13" t="s">
        <v>177</v>
      </c>
      <c r="C91" s="117">
        <v>388</v>
      </c>
      <c r="D91" s="117">
        <v>296</v>
      </c>
      <c r="E91" s="117">
        <v>239</v>
      </c>
      <c r="F91" s="117">
        <v>167</v>
      </c>
      <c r="G91" s="117">
        <v>147</v>
      </c>
      <c r="H91" s="117">
        <v>145</v>
      </c>
      <c r="I91" s="117">
        <v>103</v>
      </c>
      <c r="J91" s="117">
        <v>73</v>
      </c>
      <c r="K91" s="117">
        <v>94</v>
      </c>
      <c r="L91" s="117">
        <v>117</v>
      </c>
      <c r="M91" s="117">
        <v>132</v>
      </c>
      <c r="N91" s="120">
        <f>Sentencing_Indictable_MagsCourt_Ethnicity_SentenceType[[#This Row],[2025 '[Note 15']]]/Sentencing_Indictable_MagsCourt_Ethnicity_SentenceType[[#This Row],[2015]]-1</f>
        <v>-0.65979381443298968</v>
      </c>
      <c r="O91" s="121">
        <f>Sentencing_Indictable_MagsCourt_Ethnicity_SentenceType[[#This Row],[2025 '[Note 15']]]/Sentencing_Indictable_MagsCourt_Ethnicity_SentenceType[[#This Row],[2024]]-1</f>
        <v>0.12820512820512819</v>
      </c>
    </row>
    <row r="92" spans="1:19" ht="15" customHeight="1" x14ac:dyDescent="0.2">
      <c r="A92" s="13" t="s">
        <v>127</v>
      </c>
      <c r="B92" s="13" t="s">
        <v>106</v>
      </c>
      <c r="C92" s="117">
        <v>95</v>
      </c>
      <c r="D92" s="117">
        <v>76</v>
      </c>
      <c r="E92" s="117">
        <v>72</v>
      </c>
      <c r="F92" s="117">
        <v>47</v>
      </c>
      <c r="G92" s="117">
        <v>47</v>
      </c>
      <c r="H92" s="117">
        <v>43</v>
      </c>
      <c r="I92" s="117">
        <v>26</v>
      </c>
      <c r="J92" s="117">
        <v>32</v>
      </c>
      <c r="K92" s="117">
        <v>35</v>
      </c>
      <c r="L92" s="117">
        <v>38</v>
      </c>
      <c r="M92" s="117">
        <v>53</v>
      </c>
      <c r="N92" s="120">
        <f>Sentencing_Indictable_MagsCourt_Ethnicity_SentenceType[[#This Row],[2025 '[Note 15']]]/Sentencing_Indictable_MagsCourt_Ethnicity_SentenceType[[#This Row],[2015]]-1</f>
        <v>-0.44210526315789478</v>
      </c>
      <c r="O92" s="121">
        <f>Sentencing_Indictable_MagsCourt_Ethnicity_SentenceType[[#This Row],[2025 '[Note 15']]]/Sentencing_Indictable_MagsCourt_Ethnicity_SentenceType[[#This Row],[2024]]-1</f>
        <v>0.39473684210526305</v>
      </c>
    </row>
    <row r="93" spans="1:19" ht="15" customHeight="1" x14ac:dyDescent="0.2">
      <c r="A93" s="69" t="s">
        <v>127</v>
      </c>
      <c r="B93" s="69" t="s">
        <v>178</v>
      </c>
      <c r="C93" s="122">
        <v>2</v>
      </c>
      <c r="D93" s="122">
        <v>1</v>
      </c>
      <c r="E93" s="122">
        <v>0</v>
      </c>
      <c r="F93" s="122">
        <v>0</v>
      </c>
      <c r="G93" s="122">
        <v>0</v>
      </c>
      <c r="H93" s="122">
        <v>0</v>
      </c>
      <c r="I93" s="122">
        <v>0</v>
      </c>
      <c r="J93" s="122">
        <v>0</v>
      </c>
      <c r="K93" s="122">
        <v>0</v>
      </c>
      <c r="L93" s="122">
        <v>0</v>
      </c>
      <c r="M93" s="122">
        <v>0</v>
      </c>
      <c r="N93" s="123" t="s">
        <v>101</v>
      </c>
      <c r="O93" s="123" t="s">
        <v>101</v>
      </c>
    </row>
    <row r="94" spans="1:19" s="5" customFormat="1" ht="15" customHeight="1" x14ac:dyDescent="0.25">
      <c r="A94" s="70" t="s">
        <v>127</v>
      </c>
      <c r="B94" s="70" t="s">
        <v>107</v>
      </c>
      <c r="C94" s="124">
        <v>17049</v>
      </c>
      <c r="D94" s="124">
        <v>14762</v>
      </c>
      <c r="E94" s="124">
        <v>13685</v>
      </c>
      <c r="F94" s="124">
        <v>13085</v>
      </c>
      <c r="G94" s="124">
        <v>11479</v>
      </c>
      <c r="H94" s="124">
        <v>10784</v>
      </c>
      <c r="I94" s="124">
        <v>8016</v>
      </c>
      <c r="J94" s="124">
        <v>7118</v>
      </c>
      <c r="K94" s="124">
        <v>7785</v>
      </c>
      <c r="L94" s="124">
        <v>8867</v>
      </c>
      <c r="M94" s="124">
        <v>9224</v>
      </c>
      <c r="N94" s="125">
        <f>Sentencing_Indictable_MagsCourt_Ethnicity_SentenceType[[#This Row],[2025 '[Note 15']]]/Sentencing_Indictable_MagsCourt_Ethnicity_SentenceType[[#This Row],[2015]]-1</f>
        <v>-0.45897120065692998</v>
      </c>
      <c r="O94" s="126">
        <f>Sentencing_Indictable_MagsCourt_Ethnicity_SentenceType[[#This Row],[2025 '[Note 15']]]/Sentencing_Indictable_MagsCourt_Ethnicity_SentenceType[[#This Row],[2024]]-1</f>
        <v>4.0261644299086408E-2</v>
      </c>
    </row>
    <row r="98" s="6" customFormat="1" x14ac:dyDescent="0.2"/>
  </sheetData>
  <phoneticPr fontId="10" type="noConversion"/>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FFE97-F28F-4476-AEC2-6B164C39C9BD}">
  <dimension ref="A1:IK24"/>
  <sheetViews>
    <sheetView workbookViewId="0"/>
  </sheetViews>
  <sheetFormatPr defaultColWidth="8.6640625" defaultRowHeight="12.75" x14ac:dyDescent="0.2"/>
  <cols>
    <col min="1" max="1" width="25.6640625" style="35" customWidth="1"/>
    <col min="2" max="2" width="11.33203125" style="34" customWidth="1"/>
    <col min="3" max="3" width="8.6640625" style="34"/>
    <col min="4" max="5" width="8.6640625" style="35"/>
    <col min="6" max="6" width="46.33203125" style="35" customWidth="1"/>
    <col min="7" max="16384" width="8.6640625" style="35"/>
  </cols>
  <sheetData>
    <row r="1" spans="1:245" ht="15.75" x14ac:dyDescent="0.2">
      <c r="A1" s="11" t="s">
        <v>128</v>
      </c>
      <c r="B1" s="45"/>
      <c r="C1" s="45"/>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c r="BS1" s="46"/>
      <c r="BT1" s="46"/>
      <c r="BU1" s="46"/>
      <c r="BV1" s="46"/>
      <c r="BW1" s="46"/>
      <c r="BX1" s="46"/>
      <c r="BY1" s="46"/>
      <c r="BZ1" s="46"/>
      <c r="CA1" s="46"/>
      <c r="CB1" s="46"/>
      <c r="CC1" s="46"/>
      <c r="CD1" s="46"/>
      <c r="CE1" s="46"/>
      <c r="CF1" s="46"/>
      <c r="CG1" s="46"/>
      <c r="CH1" s="46"/>
      <c r="CI1" s="46"/>
      <c r="CJ1" s="46"/>
      <c r="CK1" s="46"/>
      <c r="CL1" s="46"/>
      <c r="CM1" s="46"/>
      <c r="CN1" s="46"/>
      <c r="CO1" s="46"/>
      <c r="CP1" s="46"/>
      <c r="CQ1" s="46"/>
      <c r="CR1" s="46"/>
      <c r="CS1" s="46"/>
      <c r="CT1" s="46"/>
      <c r="CU1" s="46"/>
      <c r="CV1" s="46"/>
      <c r="CW1" s="46"/>
      <c r="CX1" s="46"/>
      <c r="CY1" s="46"/>
      <c r="CZ1" s="46"/>
      <c r="DA1" s="46"/>
      <c r="DB1" s="46"/>
      <c r="DC1" s="46"/>
      <c r="DD1" s="46"/>
      <c r="DE1" s="46"/>
      <c r="DF1" s="46"/>
      <c r="DG1" s="46"/>
      <c r="DH1" s="46"/>
      <c r="DI1" s="46"/>
      <c r="DJ1" s="46"/>
      <c r="DK1" s="46"/>
      <c r="DL1" s="46"/>
      <c r="DM1" s="46"/>
      <c r="DN1" s="46"/>
      <c r="DO1" s="46"/>
      <c r="DP1" s="46"/>
      <c r="DQ1" s="46"/>
      <c r="DR1" s="46"/>
      <c r="DS1" s="46"/>
      <c r="DT1" s="46"/>
      <c r="DU1" s="46"/>
      <c r="DV1" s="46"/>
      <c r="DW1" s="46"/>
      <c r="DX1" s="46"/>
      <c r="DY1" s="46"/>
      <c r="DZ1" s="46"/>
      <c r="EA1" s="46"/>
      <c r="EB1" s="46"/>
      <c r="EC1" s="46"/>
      <c r="ED1" s="46"/>
      <c r="EE1" s="46"/>
      <c r="EF1" s="46"/>
      <c r="EG1" s="46"/>
      <c r="EH1" s="46"/>
      <c r="EI1" s="46"/>
      <c r="EJ1" s="46"/>
      <c r="EK1" s="46"/>
      <c r="EL1" s="46"/>
      <c r="EM1" s="46"/>
      <c r="EN1" s="46"/>
      <c r="EO1" s="46"/>
      <c r="EP1" s="46"/>
      <c r="EQ1" s="46"/>
      <c r="ER1" s="46"/>
      <c r="ES1" s="46"/>
      <c r="ET1" s="46"/>
      <c r="EU1" s="46"/>
      <c r="EV1" s="46"/>
      <c r="EW1" s="46"/>
      <c r="EX1" s="46"/>
      <c r="EY1" s="46"/>
      <c r="EZ1" s="46"/>
      <c r="FA1" s="46"/>
      <c r="FB1" s="46"/>
      <c r="FC1" s="46"/>
      <c r="FD1" s="46"/>
      <c r="FE1" s="46"/>
      <c r="FF1" s="46"/>
      <c r="FG1" s="46"/>
      <c r="FH1" s="46"/>
      <c r="FI1" s="46"/>
      <c r="FJ1" s="46"/>
      <c r="FK1" s="46"/>
      <c r="FL1" s="46"/>
      <c r="FM1" s="46"/>
      <c r="FN1" s="46"/>
      <c r="FO1" s="46"/>
      <c r="FP1" s="46"/>
      <c r="FQ1" s="46"/>
      <c r="FR1" s="46"/>
      <c r="FS1" s="46"/>
      <c r="FT1" s="46"/>
      <c r="FU1" s="46"/>
      <c r="FV1" s="46"/>
      <c r="FW1" s="46"/>
      <c r="FX1" s="46"/>
      <c r="FY1" s="46"/>
      <c r="FZ1" s="46"/>
      <c r="GA1" s="46"/>
      <c r="GB1" s="46"/>
      <c r="GC1" s="46"/>
      <c r="GD1" s="46"/>
      <c r="GE1" s="46"/>
      <c r="GF1" s="46"/>
      <c r="GG1" s="46"/>
      <c r="GH1" s="46"/>
      <c r="GI1" s="46"/>
      <c r="GJ1" s="46"/>
      <c r="GK1" s="46"/>
      <c r="GL1" s="46"/>
      <c r="GM1" s="46"/>
      <c r="GN1" s="46"/>
      <c r="GO1" s="46"/>
      <c r="GP1" s="46"/>
      <c r="GQ1" s="46"/>
      <c r="GR1" s="46"/>
      <c r="GS1" s="46"/>
      <c r="GT1" s="46"/>
      <c r="GU1" s="46"/>
      <c r="GV1" s="46"/>
      <c r="GW1" s="46"/>
      <c r="GX1" s="46"/>
      <c r="GY1" s="46"/>
      <c r="GZ1" s="46"/>
      <c r="HA1" s="46"/>
      <c r="HB1" s="46"/>
      <c r="HC1" s="46"/>
      <c r="HD1" s="46"/>
      <c r="HE1" s="46"/>
      <c r="HF1" s="46"/>
      <c r="HG1" s="46"/>
      <c r="HH1" s="46"/>
      <c r="HI1" s="46"/>
      <c r="HJ1" s="46"/>
      <c r="HK1" s="46"/>
      <c r="HL1" s="46"/>
      <c r="HM1" s="46"/>
      <c r="HN1" s="46"/>
      <c r="HO1" s="46"/>
      <c r="HP1" s="46"/>
      <c r="HQ1" s="46"/>
      <c r="HR1" s="46"/>
      <c r="HS1" s="46"/>
      <c r="HT1" s="46"/>
      <c r="HU1" s="46"/>
      <c r="HV1" s="46"/>
      <c r="HW1" s="46"/>
      <c r="HX1" s="46"/>
      <c r="HY1" s="46"/>
      <c r="HZ1" s="46"/>
      <c r="IA1" s="46"/>
      <c r="IB1" s="46"/>
      <c r="IC1" s="46"/>
      <c r="ID1" s="46"/>
      <c r="IE1" s="46"/>
      <c r="IF1" s="46"/>
      <c r="IG1" s="46"/>
      <c r="IH1" s="46"/>
      <c r="II1" s="46"/>
      <c r="IJ1" s="46"/>
      <c r="IK1" s="46"/>
    </row>
    <row r="2" spans="1:245" ht="15" x14ac:dyDescent="0.2">
      <c r="A2" s="36" t="s">
        <v>129</v>
      </c>
    </row>
    <row r="3" spans="1:245" ht="25.5" x14ac:dyDescent="0.2">
      <c r="A3" s="47" t="s">
        <v>130</v>
      </c>
      <c r="B3" s="48" t="s">
        <v>131</v>
      </c>
      <c r="C3" s="48" t="s">
        <v>132</v>
      </c>
      <c r="D3" s="49"/>
      <c r="E3" s="49"/>
      <c r="F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c r="DO3" s="49"/>
      <c r="DP3" s="49"/>
      <c r="DQ3" s="49"/>
      <c r="DR3" s="49"/>
      <c r="DS3" s="49"/>
      <c r="DT3" s="49"/>
      <c r="DU3" s="49"/>
      <c r="DV3" s="49"/>
      <c r="DW3" s="49"/>
      <c r="DX3" s="49"/>
      <c r="DY3" s="49"/>
      <c r="DZ3" s="49"/>
      <c r="EA3" s="49"/>
      <c r="EB3" s="49"/>
      <c r="EC3" s="49"/>
      <c r="ED3" s="49"/>
      <c r="EE3" s="49"/>
      <c r="EF3" s="49"/>
      <c r="EG3" s="49"/>
      <c r="EH3" s="49"/>
      <c r="EI3" s="49"/>
      <c r="EJ3" s="49"/>
      <c r="EK3" s="49"/>
      <c r="EL3" s="49"/>
      <c r="EM3" s="49"/>
      <c r="EN3" s="49"/>
      <c r="EO3" s="49"/>
      <c r="EP3" s="49"/>
      <c r="EQ3" s="49"/>
      <c r="ER3" s="49"/>
      <c r="ES3" s="49"/>
      <c r="ET3" s="49"/>
      <c r="EU3" s="49"/>
      <c r="EV3" s="49"/>
      <c r="EW3" s="49"/>
      <c r="EX3" s="49"/>
      <c r="EY3" s="49"/>
      <c r="EZ3" s="49"/>
      <c r="FA3" s="49"/>
      <c r="FB3" s="49"/>
      <c r="FC3" s="49"/>
      <c r="FD3" s="49"/>
      <c r="FE3" s="49"/>
      <c r="FF3" s="49"/>
      <c r="FG3" s="49"/>
      <c r="FH3" s="49"/>
      <c r="FI3" s="49"/>
      <c r="FJ3" s="49"/>
      <c r="FK3" s="49"/>
      <c r="FL3" s="49"/>
      <c r="FM3" s="49"/>
      <c r="FN3" s="49"/>
      <c r="FO3" s="49"/>
      <c r="FP3" s="49"/>
      <c r="FQ3" s="49"/>
      <c r="FR3" s="49"/>
      <c r="FS3" s="49"/>
      <c r="FT3" s="49"/>
      <c r="FU3" s="49"/>
      <c r="FV3" s="49"/>
      <c r="FW3" s="49"/>
      <c r="FX3" s="49"/>
      <c r="FY3" s="49"/>
      <c r="FZ3" s="49"/>
      <c r="GA3" s="49"/>
      <c r="GB3" s="49"/>
      <c r="GC3" s="49"/>
      <c r="GD3" s="49"/>
      <c r="GE3" s="49"/>
      <c r="GF3" s="49"/>
      <c r="GG3" s="49"/>
      <c r="GH3" s="49"/>
      <c r="GI3" s="49"/>
      <c r="GJ3" s="49"/>
      <c r="GK3" s="49"/>
      <c r="GL3" s="49"/>
      <c r="GM3" s="49"/>
      <c r="GN3" s="49"/>
      <c r="GO3" s="49"/>
      <c r="GP3" s="49"/>
      <c r="GQ3" s="49"/>
      <c r="GR3" s="49"/>
      <c r="GS3" s="49"/>
      <c r="GT3" s="49"/>
      <c r="GU3" s="49"/>
      <c r="GV3" s="49"/>
      <c r="GW3" s="49"/>
      <c r="GX3" s="49"/>
      <c r="GY3" s="49"/>
      <c r="GZ3" s="49"/>
      <c r="HA3" s="49"/>
      <c r="HB3" s="49"/>
      <c r="HC3" s="49"/>
      <c r="HD3" s="49"/>
      <c r="HE3" s="49"/>
      <c r="HF3" s="49"/>
      <c r="HG3" s="49"/>
      <c r="HH3" s="49"/>
      <c r="HI3" s="49"/>
      <c r="HJ3" s="49"/>
      <c r="HK3" s="49"/>
      <c r="HL3" s="49"/>
      <c r="HM3" s="49"/>
      <c r="HN3" s="49"/>
      <c r="HO3" s="49"/>
      <c r="HP3" s="49"/>
      <c r="HQ3" s="49"/>
      <c r="HR3" s="49"/>
      <c r="HS3" s="49"/>
      <c r="HT3" s="49"/>
      <c r="HU3" s="49"/>
      <c r="HV3" s="49"/>
      <c r="HW3" s="49"/>
      <c r="HX3" s="49"/>
      <c r="HY3" s="49"/>
      <c r="HZ3" s="49"/>
      <c r="IA3" s="49"/>
      <c r="IB3" s="49"/>
      <c r="IC3" s="49"/>
      <c r="ID3" s="49"/>
      <c r="IE3" s="49"/>
      <c r="IF3" s="49"/>
      <c r="IG3" s="49"/>
      <c r="IH3" s="49"/>
      <c r="II3" s="49"/>
    </row>
    <row r="4" spans="1:245" x14ac:dyDescent="0.2">
      <c r="A4" s="50" t="s">
        <v>133</v>
      </c>
      <c r="B4" s="143">
        <v>1459</v>
      </c>
      <c r="C4" s="144">
        <v>0.29793751276291608</v>
      </c>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AV4" s="46"/>
      <c r="AW4" s="46"/>
      <c r="AX4" s="46"/>
      <c r="AY4" s="46"/>
      <c r="AZ4" s="46"/>
      <c r="BA4" s="46"/>
      <c r="BB4" s="46"/>
      <c r="BC4" s="46"/>
      <c r="BD4" s="46"/>
      <c r="BE4" s="46"/>
      <c r="BF4" s="46"/>
      <c r="BG4" s="46"/>
      <c r="BH4" s="46"/>
      <c r="BI4" s="46"/>
      <c r="BJ4" s="46"/>
      <c r="BK4" s="46"/>
      <c r="BL4" s="46"/>
      <c r="BM4" s="46"/>
      <c r="BN4" s="46"/>
      <c r="BO4" s="46"/>
      <c r="BP4" s="46"/>
      <c r="BQ4" s="46"/>
      <c r="BR4" s="46"/>
      <c r="BS4" s="46"/>
      <c r="BT4" s="46"/>
      <c r="BU4" s="46"/>
      <c r="BV4" s="46"/>
      <c r="BW4" s="46"/>
      <c r="BX4" s="46"/>
      <c r="BY4" s="46"/>
      <c r="BZ4" s="46"/>
      <c r="CA4" s="46"/>
      <c r="CB4" s="46"/>
      <c r="CC4" s="46"/>
      <c r="CD4" s="46"/>
      <c r="CE4" s="46"/>
      <c r="CF4" s="46"/>
      <c r="CG4" s="46"/>
      <c r="CH4" s="46"/>
      <c r="CI4" s="46"/>
      <c r="CJ4" s="46"/>
      <c r="CK4" s="46"/>
      <c r="CL4" s="46"/>
      <c r="CM4" s="46"/>
      <c r="CN4" s="46"/>
      <c r="CO4" s="46"/>
      <c r="CP4" s="46"/>
      <c r="CQ4" s="46"/>
      <c r="CR4" s="46"/>
      <c r="CS4" s="46"/>
      <c r="CT4" s="46"/>
      <c r="CU4" s="46"/>
      <c r="CV4" s="46"/>
      <c r="CW4" s="46"/>
      <c r="CX4" s="46"/>
      <c r="CY4" s="46"/>
      <c r="CZ4" s="46"/>
      <c r="DA4" s="46"/>
      <c r="DB4" s="46"/>
      <c r="DC4" s="46"/>
      <c r="DD4" s="46"/>
      <c r="DE4" s="46"/>
      <c r="DF4" s="46"/>
      <c r="DG4" s="46"/>
      <c r="DH4" s="46"/>
      <c r="DI4" s="46"/>
      <c r="DJ4" s="46"/>
      <c r="DK4" s="46"/>
      <c r="DL4" s="46"/>
      <c r="DM4" s="46"/>
      <c r="DN4" s="46"/>
      <c r="DO4" s="46"/>
      <c r="DP4" s="46"/>
      <c r="DQ4" s="46"/>
      <c r="DR4" s="46"/>
      <c r="DS4" s="46"/>
      <c r="DT4" s="46"/>
      <c r="DU4" s="46"/>
      <c r="DV4" s="46"/>
      <c r="DW4" s="46"/>
      <c r="DX4" s="46"/>
      <c r="DY4" s="46"/>
      <c r="DZ4" s="46"/>
      <c r="EA4" s="46"/>
      <c r="EB4" s="46"/>
      <c r="EC4" s="46"/>
      <c r="ED4" s="46"/>
      <c r="EE4" s="46"/>
      <c r="EF4" s="46"/>
      <c r="EG4" s="46"/>
      <c r="EH4" s="46"/>
      <c r="EI4" s="46"/>
      <c r="EJ4" s="46"/>
      <c r="EK4" s="46"/>
      <c r="EL4" s="46"/>
      <c r="EM4" s="46"/>
      <c r="EN4" s="46"/>
      <c r="EO4" s="46"/>
      <c r="EP4" s="46"/>
      <c r="EQ4" s="46"/>
      <c r="ER4" s="46"/>
      <c r="ES4" s="46"/>
      <c r="ET4" s="46"/>
      <c r="EU4" s="46"/>
      <c r="EV4" s="46"/>
      <c r="EW4" s="46"/>
      <c r="EX4" s="46"/>
      <c r="EY4" s="46"/>
      <c r="EZ4" s="46"/>
      <c r="FA4" s="46"/>
      <c r="FB4" s="46"/>
      <c r="FC4" s="46"/>
      <c r="FD4" s="46"/>
      <c r="FE4" s="46"/>
      <c r="FF4" s="46"/>
      <c r="FG4" s="46"/>
      <c r="FH4" s="46"/>
      <c r="FI4" s="46"/>
      <c r="FJ4" s="46"/>
      <c r="FK4" s="46"/>
      <c r="FL4" s="46"/>
      <c r="FM4" s="46"/>
      <c r="FN4" s="46"/>
      <c r="FO4" s="46"/>
      <c r="FP4" s="46"/>
      <c r="FQ4" s="46"/>
      <c r="FR4" s="46"/>
      <c r="FS4" s="46"/>
      <c r="FT4" s="46"/>
      <c r="FU4" s="46"/>
      <c r="FV4" s="46"/>
      <c r="FW4" s="46"/>
      <c r="FX4" s="46"/>
      <c r="FY4" s="46"/>
      <c r="FZ4" s="46"/>
      <c r="GA4" s="46"/>
      <c r="GB4" s="46"/>
      <c r="GC4" s="46"/>
      <c r="GD4" s="46"/>
      <c r="GE4" s="46"/>
      <c r="GF4" s="46"/>
      <c r="GG4" s="46"/>
      <c r="GH4" s="46"/>
      <c r="GI4" s="46"/>
      <c r="GJ4" s="46"/>
      <c r="GK4" s="46"/>
      <c r="GL4" s="46"/>
      <c r="GM4" s="46"/>
      <c r="GN4" s="46"/>
      <c r="GO4" s="46"/>
      <c r="GP4" s="46"/>
      <c r="GQ4" s="46"/>
      <c r="GR4" s="46"/>
      <c r="GS4" s="46"/>
      <c r="GT4" s="46"/>
      <c r="GU4" s="46"/>
      <c r="GV4" s="46"/>
      <c r="GW4" s="46"/>
      <c r="GX4" s="46"/>
      <c r="GY4" s="46"/>
      <c r="GZ4" s="46"/>
      <c r="HA4" s="46"/>
      <c r="HB4" s="46"/>
      <c r="HC4" s="46"/>
      <c r="HD4" s="46"/>
      <c r="HE4" s="46"/>
      <c r="HF4" s="46"/>
      <c r="HG4" s="46"/>
      <c r="HH4" s="46"/>
      <c r="HI4" s="46"/>
      <c r="HJ4" s="46"/>
      <c r="HK4" s="46"/>
      <c r="HL4" s="46"/>
      <c r="HM4" s="46"/>
      <c r="HN4" s="46"/>
      <c r="HO4" s="46"/>
      <c r="HP4" s="46"/>
      <c r="HQ4" s="46"/>
      <c r="HR4" s="46"/>
      <c r="HS4" s="46"/>
      <c r="HT4" s="46"/>
      <c r="HU4" s="46"/>
      <c r="HV4" s="46"/>
      <c r="HW4" s="46"/>
      <c r="HX4" s="46"/>
      <c r="HY4" s="46"/>
      <c r="HZ4" s="46"/>
      <c r="IA4" s="46"/>
      <c r="IB4" s="46"/>
      <c r="IC4" s="46"/>
      <c r="ID4" s="46"/>
      <c r="IE4" s="46"/>
      <c r="IF4" s="46"/>
      <c r="IG4" s="46"/>
      <c r="IH4" s="46"/>
      <c r="II4" s="46"/>
    </row>
    <row r="5" spans="1:245" x14ac:dyDescent="0.2">
      <c r="A5" s="50" t="s">
        <v>134</v>
      </c>
      <c r="B5" s="145">
        <v>835</v>
      </c>
      <c r="C5" s="144">
        <v>0.17051255870941393</v>
      </c>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c r="BD5" s="46"/>
      <c r="BE5" s="46"/>
      <c r="BF5" s="46"/>
      <c r="BG5" s="46"/>
      <c r="BH5" s="46"/>
      <c r="BI5" s="46"/>
      <c r="BJ5" s="46"/>
      <c r="BK5" s="46"/>
      <c r="BL5" s="46"/>
      <c r="BM5" s="46"/>
      <c r="BN5" s="46"/>
      <c r="BO5" s="46"/>
      <c r="BP5" s="46"/>
      <c r="BQ5" s="46"/>
      <c r="BR5" s="46"/>
      <c r="BS5" s="46"/>
      <c r="BT5" s="46"/>
      <c r="BU5" s="46"/>
      <c r="BV5" s="46"/>
      <c r="BW5" s="46"/>
      <c r="BX5" s="46"/>
      <c r="BY5" s="46"/>
      <c r="BZ5" s="46"/>
      <c r="CA5" s="46"/>
      <c r="CB5" s="46"/>
      <c r="CC5" s="46"/>
      <c r="CD5" s="46"/>
      <c r="CE5" s="46"/>
      <c r="CF5" s="46"/>
      <c r="CG5" s="46"/>
      <c r="CH5" s="46"/>
      <c r="CI5" s="46"/>
      <c r="CJ5" s="46"/>
      <c r="CK5" s="46"/>
      <c r="CL5" s="46"/>
      <c r="CM5" s="46"/>
      <c r="CN5" s="46"/>
      <c r="CO5" s="46"/>
      <c r="CP5" s="46"/>
      <c r="CQ5" s="46"/>
      <c r="CR5" s="46"/>
      <c r="CS5" s="46"/>
      <c r="CT5" s="46"/>
      <c r="CU5" s="46"/>
      <c r="CV5" s="46"/>
      <c r="CW5" s="46"/>
      <c r="CX5" s="46"/>
      <c r="CY5" s="46"/>
      <c r="CZ5" s="46"/>
      <c r="DA5" s="46"/>
      <c r="DB5" s="46"/>
      <c r="DC5" s="46"/>
      <c r="DD5" s="46"/>
      <c r="DE5" s="46"/>
      <c r="DF5" s="46"/>
      <c r="DG5" s="46"/>
      <c r="DH5" s="46"/>
      <c r="DI5" s="46"/>
      <c r="DJ5" s="46"/>
      <c r="DK5" s="46"/>
      <c r="DL5" s="46"/>
      <c r="DM5" s="46"/>
      <c r="DN5" s="46"/>
      <c r="DO5" s="46"/>
      <c r="DP5" s="46"/>
      <c r="DQ5" s="46"/>
      <c r="DR5" s="46"/>
      <c r="DS5" s="46"/>
      <c r="DT5" s="46"/>
      <c r="DU5" s="46"/>
      <c r="DV5" s="46"/>
      <c r="DW5" s="46"/>
      <c r="DX5" s="46"/>
      <c r="DY5" s="46"/>
      <c r="DZ5" s="46"/>
      <c r="EA5" s="46"/>
      <c r="EB5" s="46"/>
      <c r="EC5" s="46"/>
      <c r="ED5" s="46"/>
      <c r="EE5" s="46"/>
      <c r="EF5" s="46"/>
      <c r="EG5" s="46"/>
      <c r="EH5" s="46"/>
      <c r="EI5" s="46"/>
      <c r="EJ5" s="46"/>
      <c r="EK5" s="46"/>
      <c r="EL5" s="46"/>
      <c r="EM5" s="46"/>
      <c r="EN5" s="46"/>
      <c r="EO5" s="46"/>
      <c r="EP5" s="46"/>
      <c r="EQ5" s="46"/>
      <c r="ER5" s="46"/>
      <c r="ES5" s="46"/>
      <c r="ET5" s="46"/>
      <c r="EU5" s="46"/>
      <c r="EV5" s="46"/>
      <c r="EW5" s="46"/>
      <c r="EX5" s="46"/>
      <c r="EY5" s="46"/>
      <c r="EZ5" s="46"/>
      <c r="FA5" s="46"/>
      <c r="FB5" s="46"/>
      <c r="FC5" s="46"/>
      <c r="FD5" s="46"/>
      <c r="FE5" s="46"/>
      <c r="FF5" s="46"/>
      <c r="FG5" s="46"/>
      <c r="FH5" s="46"/>
      <c r="FI5" s="46"/>
      <c r="FJ5" s="46"/>
      <c r="FK5" s="46"/>
      <c r="FL5" s="46"/>
      <c r="FM5" s="46"/>
      <c r="FN5" s="46"/>
      <c r="FO5" s="46"/>
      <c r="FP5" s="46"/>
      <c r="FQ5" s="46"/>
      <c r="FR5" s="46"/>
      <c r="FS5" s="46"/>
      <c r="FT5" s="46"/>
      <c r="FU5" s="46"/>
      <c r="FV5" s="46"/>
      <c r="FW5" s="46"/>
      <c r="FX5" s="46"/>
      <c r="FY5" s="46"/>
      <c r="FZ5" s="46"/>
      <c r="GA5" s="46"/>
      <c r="GB5" s="46"/>
      <c r="GC5" s="46"/>
      <c r="GD5" s="46"/>
      <c r="GE5" s="46"/>
      <c r="GF5" s="46"/>
      <c r="GG5" s="46"/>
      <c r="GH5" s="46"/>
      <c r="GI5" s="46"/>
      <c r="GJ5" s="46"/>
      <c r="GK5" s="46"/>
      <c r="GL5" s="46"/>
      <c r="GM5" s="46"/>
      <c r="GN5" s="46"/>
      <c r="GO5" s="46"/>
      <c r="GP5" s="46"/>
      <c r="GQ5" s="46"/>
      <c r="GR5" s="46"/>
      <c r="GS5" s="46"/>
      <c r="GT5" s="46"/>
      <c r="GU5" s="46"/>
      <c r="GV5" s="46"/>
      <c r="GW5" s="46"/>
      <c r="GX5" s="46"/>
      <c r="GY5" s="46"/>
      <c r="GZ5" s="46"/>
      <c r="HA5" s="46"/>
      <c r="HB5" s="46"/>
      <c r="HC5" s="46"/>
      <c r="HD5" s="46"/>
      <c r="HE5" s="46"/>
      <c r="HF5" s="46"/>
      <c r="HG5" s="46"/>
      <c r="HH5" s="46"/>
      <c r="HI5" s="46"/>
      <c r="HJ5" s="46"/>
      <c r="HK5" s="46"/>
      <c r="HL5" s="46"/>
      <c r="HM5" s="46"/>
      <c r="HN5" s="46"/>
      <c r="HO5" s="46"/>
      <c r="HP5" s="46"/>
      <c r="HQ5" s="46"/>
      <c r="HR5" s="46"/>
      <c r="HS5" s="46"/>
      <c r="HT5" s="46"/>
      <c r="HU5" s="46"/>
      <c r="HV5" s="46"/>
      <c r="HW5" s="46"/>
      <c r="HX5" s="46"/>
      <c r="HY5" s="46"/>
      <c r="HZ5" s="46"/>
      <c r="IA5" s="46"/>
      <c r="IB5" s="46"/>
      <c r="IC5" s="46"/>
      <c r="ID5" s="46"/>
      <c r="IE5" s="46"/>
      <c r="IF5" s="46"/>
      <c r="IG5" s="46"/>
      <c r="IH5" s="46"/>
      <c r="II5" s="46"/>
    </row>
    <row r="6" spans="1:245" x14ac:dyDescent="0.2">
      <c r="A6" s="50" t="s">
        <v>135</v>
      </c>
      <c r="B6" s="143">
        <v>689</v>
      </c>
      <c r="C6" s="144">
        <v>0.14069838676740862</v>
      </c>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row>
    <row r="7" spans="1:245" x14ac:dyDescent="0.2">
      <c r="A7" s="50" t="s">
        <v>136</v>
      </c>
      <c r="B7" s="143">
        <v>586</v>
      </c>
      <c r="C7" s="144">
        <v>0.11966510108229528</v>
      </c>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c r="BA7" s="46"/>
      <c r="BB7" s="46"/>
      <c r="BC7" s="46"/>
      <c r="BD7" s="46"/>
      <c r="BE7" s="46"/>
      <c r="BF7" s="46"/>
      <c r="BG7" s="46"/>
      <c r="BH7" s="46"/>
      <c r="BI7" s="46"/>
      <c r="BJ7" s="46"/>
      <c r="BK7" s="46"/>
      <c r="BL7" s="46"/>
      <c r="BM7" s="46"/>
      <c r="BN7" s="46"/>
      <c r="BO7" s="46"/>
      <c r="BP7" s="46"/>
      <c r="BQ7" s="46"/>
      <c r="BR7" s="46"/>
      <c r="BS7" s="46"/>
      <c r="BT7" s="46"/>
      <c r="BU7" s="46"/>
      <c r="BV7" s="46"/>
      <c r="BW7" s="46"/>
      <c r="BX7" s="46"/>
      <c r="BY7" s="46"/>
      <c r="BZ7" s="46"/>
      <c r="CA7" s="46"/>
      <c r="CB7" s="46"/>
      <c r="CC7" s="46"/>
      <c r="CD7" s="46"/>
      <c r="CE7" s="46"/>
      <c r="CF7" s="46"/>
      <c r="CG7" s="46"/>
      <c r="CH7" s="46"/>
      <c r="CI7" s="46"/>
      <c r="CJ7" s="46"/>
      <c r="CK7" s="46"/>
      <c r="CL7" s="46"/>
      <c r="CM7" s="46"/>
      <c r="CN7" s="46"/>
      <c r="CO7" s="46"/>
      <c r="CP7" s="46"/>
      <c r="CQ7" s="46"/>
      <c r="CR7" s="46"/>
      <c r="CS7" s="46"/>
      <c r="CT7" s="46"/>
      <c r="CU7" s="46"/>
      <c r="CV7" s="46"/>
      <c r="CW7" s="46"/>
      <c r="CX7" s="46"/>
      <c r="CY7" s="46"/>
      <c r="CZ7" s="46"/>
      <c r="DA7" s="46"/>
      <c r="DB7" s="46"/>
      <c r="DC7" s="46"/>
      <c r="DD7" s="46"/>
      <c r="DE7" s="46"/>
      <c r="DF7" s="46"/>
      <c r="DG7" s="46"/>
      <c r="DH7" s="46"/>
      <c r="DI7" s="46"/>
      <c r="DJ7" s="46"/>
      <c r="DK7" s="46"/>
      <c r="DL7" s="46"/>
      <c r="DM7" s="46"/>
      <c r="DN7" s="46"/>
      <c r="DO7" s="46"/>
      <c r="DP7" s="46"/>
      <c r="DQ7" s="46"/>
      <c r="DR7" s="46"/>
      <c r="DS7" s="46"/>
      <c r="DT7" s="46"/>
      <c r="DU7" s="46"/>
      <c r="DV7" s="46"/>
      <c r="DW7" s="46"/>
      <c r="DX7" s="46"/>
      <c r="DY7" s="46"/>
      <c r="DZ7" s="46"/>
      <c r="EA7" s="46"/>
      <c r="EB7" s="46"/>
      <c r="EC7" s="46"/>
      <c r="ED7" s="46"/>
      <c r="EE7" s="46"/>
      <c r="EF7" s="46"/>
      <c r="EG7" s="46"/>
      <c r="EH7" s="46"/>
      <c r="EI7" s="46"/>
      <c r="EJ7" s="46"/>
      <c r="EK7" s="46"/>
      <c r="EL7" s="46"/>
      <c r="EM7" s="46"/>
      <c r="EN7" s="46"/>
      <c r="EO7" s="46"/>
      <c r="EP7" s="46"/>
      <c r="EQ7" s="46"/>
      <c r="ER7" s="46"/>
      <c r="ES7" s="46"/>
      <c r="ET7" s="46"/>
      <c r="EU7" s="46"/>
      <c r="EV7" s="46"/>
      <c r="EW7" s="46"/>
      <c r="EX7" s="46"/>
      <c r="EY7" s="46"/>
      <c r="EZ7" s="46"/>
      <c r="FA7" s="46"/>
      <c r="FB7" s="46"/>
      <c r="FC7" s="46"/>
      <c r="FD7" s="46"/>
      <c r="FE7" s="46"/>
      <c r="FF7" s="46"/>
      <c r="FG7" s="46"/>
      <c r="FH7" s="46"/>
      <c r="FI7" s="46"/>
      <c r="FJ7" s="46"/>
      <c r="FK7" s="46"/>
      <c r="FL7" s="46"/>
      <c r="FM7" s="46"/>
      <c r="FN7" s="46"/>
      <c r="FO7" s="46"/>
      <c r="FP7" s="46"/>
      <c r="FQ7" s="46"/>
      <c r="FR7" s="46"/>
      <c r="FS7" s="46"/>
      <c r="FT7" s="46"/>
      <c r="FU7" s="46"/>
      <c r="FV7" s="46"/>
      <c r="FW7" s="46"/>
      <c r="FX7" s="46"/>
      <c r="FY7" s="46"/>
      <c r="FZ7" s="46"/>
      <c r="GA7" s="46"/>
      <c r="GB7" s="46"/>
      <c r="GC7" s="46"/>
      <c r="GD7" s="46"/>
      <c r="GE7" s="46"/>
      <c r="GF7" s="46"/>
      <c r="GG7" s="46"/>
      <c r="GH7" s="46"/>
      <c r="GI7" s="46"/>
      <c r="GJ7" s="46"/>
      <c r="GK7" s="46"/>
      <c r="GL7" s="46"/>
      <c r="GM7" s="46"/>
      <c r="GN7" s="46"/>
      <c r="GO7" s="46"/>
      <c r="GP7" s="46"/>
      <c r="GQ7" s="46"/>
      <c r="GR7" s="46"/>
      <c r="GS7" s="46"/>
      <c r="GT7" s="46"/>
      <c r="GU7" s="46"/>
      <c r="GV7" s="46"/>
      <c r="GW7" s="46"/>
      <c r="GX7" s="46"/>
      <c r="GY7" s="46"/>
      <c r="GZ7" s="46"/>
      <c r="HA7" s="46"/>
      <c r="HB7" s="46"/>
      <c r="HC7" s="46"/>
      <c r="HD7" s="46"/>
      <c r="HE7" s="46"/>
      <c r="HF7" s="46"/>
      <c r="HG7" s="46"/>
      <c r="HH7" s="46"/>
      <c r="HI7" s="46"/>
      <c r="HJ7" s="46"/>
      <c r="HK7" s="46"/>
      <c r="HL7" s="46"/>
      <c r="HM7" s="46"/>
      <c r="HN7" s="46"/>
      <c r="HO7" s="46"/>
      <c r="HP7" s="46"/>
      <c r="HQ7" s="46"/>
      <c r="HR7" s="46"/>
      <c r="HS7" s="46"/>
      <c r="HT7" s="46"/>
      <c r="HU7" s="46"/>
      <c r="HV7" s="46"/>
      <c r="HW7" s="46"/>
      <c r="HX7" s="46"/>
      <c r="HY7" s="46"/>
      <c r="HZ7" s="46"/>
      <c r="IA7" s="46"/>
      <c r="IB7" s="46"/>
      <c r="IC7" s="46"/>
      <c r="ID7" s="46"/>
      <c r="IE7" s="46"/>
      <c r="IF7" s="46"/>
      <c r="IG7" s="46"/>
      <c r="IH7" s="46"/>
      <c r="II7" s="46"/>
    </row>
    <row r="8" spans="1:245" x14ac:dyDescent="0.2">
      <c r="A8" s="50" t="s">
        <v>137</v>
      </c>
      <c r="B8" s="143">
        <v>408</v>
      </c>
      <c r="C8" s="144">
        <v>8.331631611190525E-2</v>
      </c>
      <c r="D8" s="46"/>
      <c r="E8" s="46"/>
      <c r="F8" s="46"/>
      <c r="G8" s="46"/>
      <c r="H8" s="46"/>
      <c r="I8" s="46"/>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c r="AV8" s="46"/>
      <c r="AW8" s="46"/>
      <c r="AX8" s="46"/>
      <c r="AY8" s="46"/>
      <c r="AZ8" s="46"/>
      <c r="BA8" s="46"/>
      <c r="BB8" s="46"/>
      <c r="BC8" s="46"/>
      <c r="BD8" s="46"/>
      <c r="BE8" s="46"/>
      <c r="BF8" s="46"/>
      <c r="BG8" s="46"/>
      <c r="BH8" s="46"/>
      <c r="BI8" s="46"/>
      <c r="BJ8" s="46"/>
      <c r="BK8" s="46"/>
      <c r="BL8" s="46"/>
      <c r="BM8" s="46"/>
      <c r="BN8" s="46"/>
      <c r="BO8" s="46"/>
      <c r="BP8" s="46"/>
      <c r="BQ8" s="46"/>
      <c r="BR8" s="46"/>
      <c r="BS8" s="46"/>
      <c r="BT8" s="46"/>
      <c r="BU8" s="46"/>
      <c r="BV8" s="46"/>
      <c r="BW8" s="46"/>
      <c r="BX8" s="46"/>
      <c r="BY8" s="46"/>
      <c r="BZ8" s="46"/>
      <c r="CA8" s="46"/>
      <c r="CB8" s="46"/>
      <c r="CC8" s="46"/>
      <c r="CD8" s="46"/>
      <c r="CE8" s="46"/>
      <c r="CF8" s="46"/>
      <c r="CG8" s="46"/>
      <c r="CH8" s="46"/>
      <c r="CI8" s="46"/>
      <c r="CJ8" s="46"/>
      <c r="CK8" s="46"/>
      <c r="CL8" s="46"/>
      <c r="CM8" s="46"/>
      <c r="CN8" s="46"/>
      <c r="CO8" s="46"/>
      <c r="CP8" s="46"/>
      <c r="CQ8" s="46"/>
      <c r="CR8" s="46"/>
      <c r="CS8" s="46"/>
      <c r="CT8" s="46"/>
      <c r="CU8" s="46"/>
      <c r="CV8" s="46"/>
      <c r="CW8" s="46"/>
      <c r="CX8" s="46"/>
      <c r="CY8" s="46"/>
      <c r="CZ8" s="46"/>
      <c r="DA8" s="46"/>
      <c r="DB8" s="46"/>
      <c r="DC8" s="46"/>
      <c r="DD8" s="46"/>
      <c r="DE8" s="46"/>
      <c r="DF8" s="46"/>
      <c r="DG8" s="46"/>
      <c r="DH8" s="46"/>
      <c r="DI8" s="46"/>
      <c r="DJ8" s="46"/>
      <c r="DK8" s="46"/>
      <c r="DL8" s="46"/>
      <c r="DM8" s="46"/>
      <c r="DN8" s="46"/>
      <c r="DO8" s="46"/>
      <c r="DP8" s="46"/>
      <c r="DQ8" s="46"/>
      <c r="DR8" s="46"/>
      <c r="DS8" s="46"/>
      <c r="DT8" s="46"/>
      <c r="DU8" s="46"/>
      <c r="DV8" s="46"/>
      <c r="DW8" s="46"/>
      <c r="DX8" s="46"/>
      <c r="DY8" s="46"/>
      <c r="DZ8" s="46"/>
      <c r="EA8" s="46"/>
      <c r="EB8" s="46"/>
      <c r="EC8" s="46"/>
      <c r="ED8" s="46"/>
      <c r="EE8" s="46"/>
      <c r="EF8" s="46"/>
      <c r="EG8" s="46"/>
      <c r="EH8" s="46"/>
      <c r="EI8" s="46"/>
      <c r="EJ8" s="46"/>
      <c r="EK8" s="46"/>
      <c r="EL8" s="46"/>
      <c r="EM8" s="46"/>
      <c r="EN8" s="46"/>
      <c r="EO8" s="46"/>
      <c r="EP8" s="46"/>
      <c r="EQ8" s="46"/>
      <c r="ER8" s="46"/>
      <c r="ES8" s="46"/>
      <c r="ET8" s="46"/>
      <c r="EU8" s="46"/>
      <c r="EV8" s="46"/>
      <c r="EW8" s="46"/>
      <c r="EX8" s="46"/>
      <c r="EY8" s="46"/>
      <c r="EZ8" s="46"/>
      <c r="FA8" s="46"/>
      <c r="FB8" s="46"/>
      <c r="FC8" s="46"/>
      <c r="FD8" s="46"/>
      <c r="FE8" s="46"/>
      <c r="FF8" s="46"/>
      <c r="FG8" s="46"/>
      <c r="FH8" s="46"/>
      <c r="FI8" s="46"/>
      <c r="FJ8" s="46"/>
      <c r="FK8" s="46"/>
      <c r="FL8" s="46"/>
      <c r="FM8" s="46"/>
      <c r="FN8" s="46"/>
      <c r="FO8" s="46"/>
      <c r="FP8" s="46"/>
      <c r="FQ8" s="46"/>
      <c r="FR8" s="46"/>
      <c r="FS8" s="46"/>
      <c r="FT8" s="46"/>
      <c r="FU8" s="46"/>
      <c r="FV8" s="46"/>
      <c r="FW8" s="46"/>
      <c r="FX8" s="46"/>
      <c r="FY8" s="46"/>
      <c r="FZ8" s="46"/>
      <c r="GA8" s="46"/>
      <c r="GB8" s="46"/>
      <c r="GC8" s="46"/>
      <c r="GD8" s="46"/>
      <c r="GE8" s="46"/>
      <c r="GF8" s="46"/>
      <c r="GG8" s="46"/>
      <c r="GH8" s="46"/>
      <c r="GI8" s="46"/>
      <c r="GJ8" s="46"/>
      <c r="GK8" s="46"/>
      <c r="GL8" s="46"/>
      <c r="GM8" s="46"/>
      <c r="GN8" s="46"/>
      <c r="GO8" s="46"/>
      <c r="GP8" s="46"/>
      <c r="GQ8" s="46"/>
      <c r="GR8" s="46"/>
      <c r="GS8" s="46"/>
      <c r="GT8" s="46"/>
      <c r="GU8" s="46"/>
      <c r="GV8" s="46"/>
      <c r="GW8" s="46"/>
      <c r="GX8" s="46"/>
      <c r="GY8" s="46"/>
      <c r="GZ8" s="46"/>
      <c r="HA8" s="46"/>
      <c r="HB8" s="46"/>
      <c r="HC8" s="46"/>
      <c r="HD8" s="46"/>
      <c r="HE8" s="46"/>
      <c r="HF8" s="46"/>
      <c r="HG8" s="46"/>
      <c r="HH8" s="46"/>
      <c r="HI8" s="46"/>
      <c r="HJ8" s="46"/>
      <c r="HK8" s="46"/>
      <c r="HL8" s="46"/>
      <c r="HM8" s="46"/>
      <c r="HN8" s="46"/>
      <c r="HO8" s="46"/>
      <c r="HP8" s="46"/>
      <c r="HQ8" s="46"/>
      <c r="HR8" s="46"/>
      <c r="HS8" s="46"/>
      <c r="HT8" s="46"/>
      <c r="HU8" s="46"/>
      <c r="HV8" s="46"/>
      <c r="HW8" s="46"/>
      <c r="HX8" s="46"/>
      <c r="HY8" s="46"/>
      <c r="HZ8" s="46"/>
      <c r="IA8" s="46"/>
      <c r="IB8" s="46"/>
      <c r="IC8" s="46"/>
      <c r="ID8" s="46"/>
      <c r="IE8" s="46"/>
      <c r="IF8" s="46"/>
      <c r="IG8" s="46"/>
      <c r="IH8" s="46"/>
      <c r="II8" s="46"/>
    </row>
    <row r="9" spans="1:245" x14ac:dyDescent="0.2">
      <c r="A9" s="50" t="s">
        <v>138</v>
      </c>
      <c r="B9" s="143">
        <v>269</v>
      </c>
      <c r="C9" s="144">
        <v>5.4931590769859096E-2</v>
      </c>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c r="BA9" s="46"/>
      <c r="BB9" s="46"/>
      <c r="BC9" s="46"/>
      <c r="BD9" s="46"/>
      <c r="BE9" s="46"/>
      <c r="BF9" s="46"/>
      <c r="BG9" s="46"/>
      <c r="BH9" s="46"/>
      <c r="BI9" s="46"/>
      <c r="BJ9" s="46"/>
      <c r="BK9" s="46"/>
      <c r="BL9" s="46"/>
      <c r="BM9" s="46"/>
      <c r="BN9" s="46"/>
      <c r="BO9" s="46"/>
      <c r="BP9" s="46"/>
      <c r="BQ9" s="46"/>
      <c r="BR9" s="46"/>
      <c r="BS9" s="46"/>
      <c r="BT9" s="46"/>
      <c r="BU9" s="46"/>
      <c r="BV9" s="46"/>
      <c r="BW9" s="46"/>
      <c r="BX9" s="46"/>
      <c r="BY9" s="46"/>
      <c r="BZ9" s="46"/>
      <c r="CA9" s="46"/>
      <c r="CB9" s="46"/>
      <c r="CC9" s="46"/>
      <c r="CD9" s="46"/>
      <c r="CE9" s="46"/>
      <c r="CF9" s="46"/>
      <c r="CG9" s="46"/>
      <c r="CH9" s="46"/>
      <c r="CI9" s="46"/>
      <c r="CJ9" s="46"/>
      <c r="CK9" s="46"/>
      <c r="CL9" s="46"/>
      <c r="CM9" s="46"/>
      <c r="CN9" s="46"/>
      <c r="CO9" s="46"/>
      <c r="CP9" s="46"/>
      <c r="CQ9" s="46"/>
      <c r="CR9" s="46"/>
      <c r="CS9" s="46"/>
      <c r="CT9" s="46"/>
      <c r="CU9" s="46"/>
      <c r="CV9" s="46"/>
      <c r="CW9" s="46"/>
      <c r="CX9" s="46"/>
      <c r="CY9" s="46"/>
      <c r="CZ9" s="46"/>
      <c r="DA9" s="46"/>
      <c r="DB9" s="46"/>
      <c r="DC9" s="46"/>
      <c r="DD9" s="46"/>
      <c r="DE9" s="46"/>
      <c r="DF9" s="46"/>
      <c r="DG9" s="46"/>
      <c r="DH9" s="46"/>
      <c r="DI9" s="46"/>
      <c r="DJ9" s="46"/>
      <c r="DK9" s="46"/>
      <c r="DL9" s="46"/>
      <c r="DM9" s="46"/>
      <c r="DN9" s="46"/>
      <c r="DO9" s="46"/>
      <c r="DP9" s="46"/>
      <c r="DQ9" s="46"/>
      <c r="DR9" s="46"/>
      <c r="DS9" s="46"/>
      <c r="DT9" s="46"/>
      <c r="DU9" s="46"/>
      <c r="DV9" s="46"/>
      <c r="DW9" s="46"/>
      <c r="DX9" s="46"/>
      <c r="DY9" s="46"/>
      <c r="DZ9" s="46"/>
      <c r="EA9" s="46"/>
      <c r="EB9" s="46"/>
      <c r="EC9" s="46"/>
      <c r="ED9" s="46"/>
      <c r="EE9" s="46"/>
      <c r="EF9" s="46"/>
      <c r="EG9" s="46"/>
      <c r="EH9" s="46"/>
      <c r="EI9" s="46"/>
      <c r="EJ9" s="46"/>
      <c r="EK9" s="46"/>
      <c r="EL9" s="46"/>
      <c r="EM9" s="46"/>
      <c r="EN9" s="46"/>
      <c r="EO9" s="46"/>
      <c r="EP9" s="46"/>
      <c r="EQ9" s="46"/>
      <c r="ER9" s="46"/>
      <c r="ES9" s="46"/>
      <c r="ET9" s="46"/>
      <c r="EU9" s="46"/>
      <c r="EV9" s="46"/>
      <c r="EW9" s="46"/>
      <c r="EX9" s="46"/>
      <c r="EY9" s="46"/>
      <c r="EZ9" s="46"/>
      <c r="FA9" s="46"/>
      <c r="FB9" s="46"/>
      <c r="FC9" s="46"/>
      <c r="FD9" s="46"/>
      <c r="FE9" s="46"/>
      <c r="FF9" s="46"/>
      <c r="FG9" s="46"/>
      <c r="FH9" s="46"/>
      <c r="FI9" s="46"/>
      <c r="FJ9" s="46"/>
      <c r="FK9" s="46"/>
      <c r="FL9" s="46"/>
      <c r="FM9" s="46"/>
      <c r="FN9" s="46"/>
      <c r="FO9" s="46"/>
      <c r="FP9" s="46"/>
      <c r="FQ9" s="46"/>
      <c r="FR9" s="46"/>
      <c r="FS9" s="46"/>
      <c r="FT9" s="46"/>
      <c r="FU9" s="46"/>
      <c r="FV9" s="46"/>
      <c r="FW9" s="46"/>
      <c r="FX9" s="46"/>
      <c r="FY9" s="46"/>
      <c r="FZ9" s="46"/>
      <c r="GA9" s="46"/>
      <c r="GB9" s="46"/>
      <c r="GC9" s="46"/>
      <c r="GD9" s="46"/>
      <c r="GE9" s="46"/>
      <c r="GF9" s="46"/>
      <c r="GG9" s="46"/>
      <c r="GH9" s="46"/>
      <c r="GI9" s="46"/>
      <c r="GJ9" s="46"/>
      <c r="GK9" s="46"/>
      <c r="GL9" s="46"/>
      <c r="GM9" s="46"/>
      <c r="GN9" s="46"/>
      <c r="GO9" s="46"/>
      <c r="GP9" s="46"/>
      <c r="GQ9" s="46"/>
      <c r="GR9" s="46"/>
      <c r="GS9" s="46"/>
      <c r="GT9" s="46"/>
      <c r="GU9" s="46"/>
      <c r="GV9" s="46"/>
      <c r="GW9" s="46"/>
      <c r="GX9" s="46"/>
      <c r="GY9" s="46"/>
      <c r="GZ9" s="46"/>
      <c r="HA9" s="46"/>
      <c r="HB9" s="46"/>
      <c r="HC9" s="46"/>
      <c r="HD9" s="46"/>
      <c r="HE9" s="46"/>
      <c r="HF9" s="46"/>
      <c r="HG9" s="46"/>
      <c r="HH9" s="46"/>
      <c r="HI9" s="46"/>
      <c r="HJ9" s="46"/>
      <c r="HK9" s="46"/>
      <c r="HL9" s="46"/>
      <c r="HM9" s="46"/>
      <c r="HN9" s="46"/>
      <c r="HO9" s="46"/>
      <c r="HP9" s="46"/>
      <c r="HQ9" s="46"/>
      <c r="HR9" s="46"/>
      <c r="HS9" s="46"/>
      <c r="HT9" s="46"/>
      <c r="HU9" s="46"/>
      <c r="HV9" s="46"/>
      <c r="HW9" s="46"/>
      <c r="HX9" s="46"/>
      <c r="HY9" s="46"/>
      <c r="HZ9" s="46"/>
      <c r="IA9" s="46"/>
      <c r="IB9" s="46"/>
      <c r="IC9" s="46"/>
      <c r="ID9" s="46"/>
      <c r="IE9" s="46"/>
      <c r="IF9" s="46"/>
      <c r="IG9" s="46"/>
      <c r="IH9" s="46"/>
      <c r="II9" s="46"/>
    </row>
    <row r="10" spans="1:245" x14ac:dyDescent="0.2">
      <c r="A10" s="50" t="s">
        <v>139</v>
      </c>
      <c r="B10" s="143">
        <v>246</v>
      </c>
      <c r="C10" s="144">
        <v>5.0234837655707576E-2</v>
      </c>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c r="BE10" s="46"/>
      <c r="BF10" s="46"/>
      <c r="BG10" s="46"/>
      <c r="BH10" s="46"/>
      <c r="BI10" s="46"/>
      <c r="BJ10" s="46"/>
      <c r="BK10" s="46"/>
      <c r="BL10" s="46"/>
      <c r="BM10" s="46"/>
      <c r="BN10" s="46"/>
      <c r="BO10" s="46"/>
      <c r="BP10" s="46"/>
      <c r="BQ10" s="46"/>
      <c r="BR10" s="46"/>
      <c r="BS10" s="46"/>
      <c r="BT10" s="46"/>
      <c r="BU10" s="46"/>
      <c r="BV10" s="46"/>
      <c r="BW10" s="46"/>
      <c r="BX10" s="46"/>
      <c r="BY10" s="46"/>
      <c r="BZ10" s="46"/>
      <c r="CA10" s="46"/>
      <c r="CB10" s="46"/>
      <c r="CC10" s="46"/>
      <c r="CD10" s="46"/>
      <c r="CE10" s="46"/>
      <c r="CF10" s="46"/>
      <c r="CG10" s="46"/>
      <c r="CH10" s="46"/>
      <c r="CI10" s="46"/>
      <c r="CJ10" s="46"/>
      <c r="CK10" s="46"/>
      <c r="CL10" s="46"/>
      <c r="CM10" s="46"/>
      <c r="CN10" s="46"/>
      <c r="CO10" s="46"/>
      <c r="CP10" s="46"/>
      <c r="CQ10" s="46"/>
      <c r="CR10" s="46"/>
      <c r="CS10" s="46"/>
      <c r="CT10" s="46"/>
      <c r="CU10" s="46"/>
      <c r="CV10" s="46"/>
      <c r="CW10" s="46"/>
      <c r="CX10" s="46"/>
      <c r="CY10" s="46"/>
      <c r="CZ10" s="46"/>
      <c r="DA10" s="46"/>
      <c r="DB10" s="46"/>
      <c r="DC10" s="46"/>
      <c r="DD10" s="46"/>
      <c r="DE10" s="46"/>
      <c r="DF10" s="46"/>
      <c r="DG10" s="46"/>
      <c r="DH10" s="46"/>
      <c r="DI10" s="46"/>
      <c r="DJ10" s="46"/>
      <c r="DK10" s="46"/>
      <c r="DL10" s="46"/>
      <c r="DM10" s="46"/>
      <c r="DN10" s="46"/>
      <c r="DO10" s="46"/>
      <c r="DP10" s="46"/>
      <c r="DQ10" s="46"/>
      <c r="DR10" s="46"/>
      <c r="DS10" s="46"/>
      <c r="DT10" s="46"/>
      <c r="DU10" s="46"/>
      <c r="DV10" s="46"/>
      <c r="DW10" s="46"/>
      <c r="DX10" s="46"/>
      <c r="DY10" s="46"/>
      <c r="DZ10" s="46"/>
      <c r="EA10" s="46"/>
      <c r="EB10" s="46"/>
      <c r="EC10" s="46"/>
      <c r="ED10" s="46"/>
      <c r="EE10" s="46"/>
      <c r="EF10" s="46"/>
      <c r="EG10" s="46"/>
      <c r="EH10" s="46"/>
      <c r="EI10" s="46"/>
      <c r="EJ10" s="46"/>
      <c r="EK10" s="46"/>
      <c r="EL10" s="46"/>
      <c r="EM10" s="46"/>
      <c r="EN10" s="46"/>
      <c r="EO10" s="46"/>
      <c r="EP10" s="46"/>
      <c r="EQ10" s="46"/>
      <c r="ER10" s="46"/>
      <c r="ES10" s="46"/>
      <c r="ET10" s="46"/>
      <c r="EU10" s="46"/>
      <c r="EV10" s="46"/>
      <c r="EW10" s="46"/>
      <c r="EX10" s="46"/>
      <c r="EY10" s="46"/>
      <c r="EZ10" s="46"/>
      <c r="FA10" s="46"/>
      <c r="FB10" s="46"/>
      <c r="FC10" s="46"/>
      <c r="FD10" s="46"/>
      <c r="FE10" s="46"/>
      <c r="FF10" s="46"/>
      <c r="FG10" s="46"/>
      <c r="FH10" s="46"/>
      <c r="FI10" s="46"/>
      <c r="FJ10" s="46"/>
      <c r="FK10" s="46"/>
      <c r="FL10" s="46"/>
      <c r="FM10" s="46"/>
      <c r="FN10" s="46"/>
      <c r="FO10" s="46"/>
      <c r="FP10" s="46"/>
      <c r="FQ10" s="46"/>
      <c r="FR10" s="46"/>
      <c r="FS10" s="46"/>
      <c r="FT10" s="46"/>
      <c r="FU10" s="46"/>
      <c r="FV10" s="46"/>
      <c r="FW10" s="46"/>
      <c r="FX10" s="46"/>
      <c r="FY10" s="46"/>
      <c r="FZ10" s="46"/>
      <c r="GA10" s="46"/>
      <c r="GB10" s="46"/>
      <c r="GC10" s="46"/>
      <c r="GD10" s="46"/>
      <c r="GE10" s="46"/>
      <c r="GF10" s="46"/>
      <c r="GG10" s="46"/>
      <c r="GH10" s="46"/>
      <c r="GI10" s="46"/>
      <c r="GJ10" s="46"/>
      <c r="GK10" s="46"/>
      <c r="GL10" s="46"/>
      <c r="GM10" s="46"/>
      <c r="GN10" s="46"/>
      <c r="GO10" s="46"/>
      <c r="GP10" s="46"/>
      <c r="GQ10" s="46"/>
      <c r="GR10" s="46"/>
      <c r="GS10" s="46"/>
      <c r="GT10" s="46"/>
      <c r="GU10" s="46"/>
      <c r="GV10" s="46"/>
      <c r="GW10" s="46"/>
      <c r="GX10" s="46"/>
      <c r="GY10" s="46"/>
      <c r="GZ10" s="46"/>
      <c r="HA10" s="46"/>
      <c r="HB10" s="46"/>
      <c r="HC10" s="46"/>
      <c r="HD10" s="46"/>
      <c r="HE10" s="46"/>
      <c r="HF10" s="46"/>
      <c r="HG10" s="46"/>
      <c r="HH10" s="46"/>
      <c r="HI10" s="46"/>
      <c r="HJ10" s="46"/>
      <c r="HK10" s="46"/>
      <c r="HL10" s="46"/>
      <c r="HM10" s="46"/>
      <c r="HN10" s="46"/>
      <c r="HO10" s="46"/>
      <c r="HP10" s="46"/>
      <c r="HQ10" s="46"/>
      <c r="HR10" s="46"/>
      <c r="HS10" s="46"/>
      <c r="HT10" s="46"/>
      <c r="HU10" s="46"/>
      <c r="HV10" s="46"/>
      <c r="HW10" s="46"/>
      <c r="HX10" s="46"/>
      <c r="HY10" s="46"/>
      <c r="HZ10" s="46"/>
      <c r="IA10" s="46"/>
      <c r="IB10" s="46"/>
      <c r="IC10" s="46"/>
      <c r="ID10" s="46"/>
      <c r="IE10" s="46"/>
      <c r="IF10" s="46"/>
      <c r="IG10" s="46"/>
      <c r="IH10" s="46"/>
      <c r="II10" s="46"/>
    </row>
    <row r="11" spans="1:245" x14ac:dyDescent="0.2">
      <c r="A11" s="50" t="s">
        <v>140</v>
      </c>
      <c r="B11" s="143">
        <v>236</v>
      </c>
      <c r="C11" s="144">
        <v>4.8192771084337352E-2</v>
      </c>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46"/>
      <c r="BL11" s="46"/>
      <c r="BM11" s="46"/>
      <c r="BN11" s="46"/>
      <c r="BO11" s="46"/>
      <c r="BP11" s="46"/>
      <c r="BQ11" s="46"/>
      <c r="BR11" s="46"/>
      <c r="BS11" s="46"/>
      <c r="BT11" s="46"/>
      <c r="BU11" s="46"/>
      <c r="BV11" s="46"/>
      <c r="BW11" s="46"/>
      <c r="BX11" s="46"/>
      <c r="BY11" s="46"/>
      <c r="BZ11" s="46"/>
      <c r="CA11" s="46"/>
      <c r="CB11" s="46"/>
      <c r="CC11" s="46"/>
      <c r="CD11" s="46"/>
      <c r="CE11" s="46"/>
      <c r="CF11" s="46"/>
      <c r="CG11" s="46"/>
      <c r="CH11" s="46"/>
      <c r="CI11" s="46"/>
      <c r="CJ11" s="46"/>
      <c r="CK11" s="46"/>
      <c r="CL11" s="46"/>
      <c r="CM11" s="46"/>
      <c r="CN11" s="46"/>
      <c r="CO11" s="46"/>
      <c r="CP11" s="46"/>
      <c r="CQ11" s="46"/>
      <c r="CR11" s="46"/>
      <c r="CS11" s="46"/>
      <c r="CT11" s="46"/>
      <c r="CU11" s="46"/>
      <c r="CV11" s="46"/>
      <c r="CW11" s="46"/>
      <c r="CX11" s="46"/>
      <c r="CY11" s="46"/>
      <c r="CZ11" s="46"/>
      <c r="DA11" s="46"/>
      <c r="DB11" s="46"/>
      <c r="DC11" s="46"/>
      <c r="DD11" s="46"/>
      <c r="DE11" s="46"/>
      <c r="DF11" s="46"/>
      <c r="DG11" s="46"/>
      <c r="DH11" s="46"/>
      <c r="DI11" s="46"/>
      <c r="DJ11" s="46"/>
      <c r="DK11" s="46"/>
      <c r="DL11" s="46"/>
      <c r="DM11" s="46"/>
      <c r="DN11" s="46"/>
      <c r="DO11" s="46"/>
      <c r="DP11" s="46"/>
      <c r="DQ11" s="46"/>
      <c r="DR11" s="46"/>
      <c r="DS11" s="46"/>
      <c r="DT11" s="46"/>
      <c r="DU11" s="46"/>
      <c r="DV11" s="46"/>
      <c r="DW11" s="46"/>
      <c r="DX11" s="46"/>
      <c r="DY11" s="46"/>
      <c r="DZ11" s="46"/>
      <c r="EA11" s="46"/>
      <c r="EB11" s="46"/>
      <c r="EC11" s="46"/>
      <c r="ED11" s="46"/>
      <c r="EE11" s="46"/>
      <c r="EF11" s="46"/>
      <c r="EG11" s="46"/>
      <c r="EH11" s="46"/>
      <c r="EI11" s="46"/>
      <c r="EJ11" s="46"/>
      <c r="EK11" s="46"/>
      <c r="EL11" s="46"/>
      <c r="EM11" s="46"/>
      <c r="EN11" s="46"/>
      <c r="EO11" s="46"/>
      <c r="EP11" s="46"/>
      <c r="EQ11" s="46"/>
      <c r="ER11" s="46"/>
      <c r="ES11" s="46"/>
      <c r="ET11" s="46"/>
      <c r="EU11" s="46"/>
      <c r="EV11" s="46"/>
      <c r="EW11" s="46"/>
      <c r="EX11" s="46"/>
      <c r="EY11" s="46"/>
      <c r="EZ11" s="46"/>
      <c r="FA11" s="46"/>
      <c r="FB11" s="46"/>
      <c r="FC11" s="46"/>
      <c r="FD11" s="46"/>
      <c r="FE11" s="46"/>
      <c r="FF11" s="46"/>
      <c r="FG11" s="46"/>
      <c r="FH11" s="46"/>
      <c r="FI11" s="46"/>
      <c r="FJ11" s="46"/>
      <c r="FK11" s="46"/>
      <c r="FL11" s="46"/>
      <c r="FM11" s="46"/>
      <c r="FN11" s="46"/>
      <c r="FO11" s="46"/>
      <c r="FP11" s="46"/>
      <c r="FQ11" s="46"/>
      <c r="FR11" s="46"/>
      <c r="FS11" s="46"/>
      <c r="FT11" s="46"/>
      <c r="FU11" s="46"/>
      <c r="FV11" s="46"/>
      <c r="FW11" s="46"/>
      <c r="FX11" s="46"/>
      <c r="FY11" s="46"/>
      <c r="FZ11" s="46"/>
      <c r="GA11" s="46"/>
      <c r="GB11" s="46"/>
      <c r="GC11" s="46"/>
      <c r="GD11" s="46"/>
      <c r="GE11" s="46"/>
      <c r="GF11" s="46"/>
      <c r="GG11" s="46"/>
      <c r="GH11" s="46"/>
      <c r="GI11" s="46"/>
      <c r="GJ11" s="46"/>
      <c r="GK11" s="46"/>
      <c r="GL11" s="46"/>
      <c r="GM11" s="46"/>
      <c r="GN11" s="46"/>
      <c r="GO11" s="46"/>
      <c r="GP11" s="46"/>
      <c r="GQ11" s="46"/>
      <c r="GR11" s="46"/>
      <c r="GS11" s="46"/>
      <c r="GT11" s="46"/>
      <c r="GU11" s="46"/>
      <c r="GV11" s="46"/>
      <c r="GW11" s="46"/>
      <c r="GX11" s="46"/>
      <c r="GY11" s="46"/>
      <c r="GZ11" s="46"/>
      <c r="HA11" s="46"/>
      <c r="HB11" s="46"/>
      <c r="HC11" s="46"/>
      <c r="HD11" s="46"/>
      <c r="HE11" s="46"/>
      <c r="HF11" s="46"/>
      <c r="HG11" s="46"/>
      <c r="HH11" s="46"/>
      <c r="HI11" s="46"/>
      <c r="HJ11" s="46"/>
      <c r="HK11" s="46"/>
      <c r="HL11" s="46"/>
      <c r="HM11" s="46"/>
      <c r="HN11" s="46"/>
      <c r="HO11" s="46"/>
      <c r="HP11" s="46"/>
      <c r="HQ11" s="46"/>
      <c r="HR11" s="46"/>
      <c r="HS11" s="46"/>
      <c r="HT11" s="46"/>
      <c r="HU11" s="46"/>
      <c r="HV11" s="46"/>
      <c r="HW11" s="46"/>
      <c r="HX11" s="46"/>
      <c r="HY11" s="46"/>
      <c r="HZ11" s="46"/>
      <c r="IA11" s="46"/>
      <c r="IB11" s="46"/>
      <c r="IC11" s="46"/>
      <c r="ID11" s="46"/>
      <c r="IE11" s="46"/>
      <c r="IF11" s="46"/>
      <c r="IG11" s="46"/>
      <c r="IH11" s="46"/>
      <c r="II11" s="46"/>
    </row>
    <row r="12" spans="1:245" x14ac:dyDescent="0.2">
      <c r="A12" s="50" t="s">
        <v>142</v>
      </c>
      <c r="B12" s="143">
        <v>67</v>
      </c>
      <c r="C12" s="144">
        <v>1.3681846028180518E-2</v>
      </c>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46"/>
      <c r="BB12" s="46"/>
      <c r="BC12" s="46"/>
      <c r="BD12" s="46"/>
      <c r="BE12" s="46"/>
      <c r="BF12" s="46"/>
      <c r="BG12" s="46"/>
      <c r="BH12" s="46"/>
      <c r="BI12" s="46"/>
      <c r="BJ12" s="46"/>
      <c r="BK12" s="46"/>
      <c r="BL12" s="46"/>
      <c r="BM12" s="46"/>
      <c r="BN12" s="46"/>
      <c r="BO12" s="46"/>
      <c r="BP12" s="46"/>
      <c r="BQ12" s="46"/>
      <c r="BR12" s="46"/>
      <c r="BS12" s="46"/>
      <c r="BT12" s="46"/>
      <c r="BU12" s="46"/>
      <c r="BV12" s="46"/>
      <c r="BW12" s="46"/>
      <c r="BX12" s="46"/>
      <c r="BY12" s="46"/>
      <c r="BZ12" s="46"/>
      <c r="CA12" s="46"/>
      <c r="CB12" s="46"/>
      <c r="CC12" s="46"/>
      <c r="CD12" s="46"/>
      <c r="CE12" s="46"/>
      <c r="CF12" s="46"/>
      <c r="CG12" s="46"/>
      <c r="CH12" s="46"/>
      <c r="CI12" s="46"/>
      <c r="CJ12" s="46"/>
      <c r="CK12" s="46"/>
      <c r="CL12" s="46"/>
      <c r="CM12" s="46"/>
      <c r="CN12" s="46"/>
      <c r="CO12" s="46"/>
      <c r="CP12" s="46"/>
      <c r="CQ12" s="46"/>
      <c r="CR12" s="46"/>
      <c r="CS12" s="46"/>
      <c r="CT12" s="46"/>
      <c r="CU12" s="46"/>
      <c r="CV12" s="46"/>
      <c r="CW12" s="46"/>
      <c r="CX12" s="46"/>
      <c r="CY12" s="46"/>
      <c r="CZ12" s="46"/>
      <c r="DA12" s="46"/>
      <c r="DB12" s="46"/>
      <c r="DC12" s="46"/>
      <c r="DD12" s="46"/>
      <c r="DE12" s="46"/>
      <c r="DF12" s="46"/>
      <c r="DG12" s="46"/>
      <c r="DH12" s="46"/>
      <c r="DI12" s="46"/>
      <c r="DJ12" s="46"/>
      <c r="DK12" s="46"/>
      <c r="DL12" s="46"/>
      <c r="DM12" s="46"/>
      <c r="DN12" s="46"/>
      <c r="DO12" s="46"/>
      <c r="DP12" s="46"/>
      <c r="DQ12" s="46"/>
      <c r="DR12" s="46"/>
      <c r="DS12" s="46"/>
      <c r="DT12" s="46"/>
      <c r="DU12" s="46"/>
      <c r="DV12" s="46"/>
      <c r="DW12" s="46"/>
      <c r="DX12" s="46"/>
      <c r="DY12" s="46"/>
      <c r="DZ12" s="46"/>
      <c r="EA12" s="46"/>
      <c r="EB12" s="46"/>
      <c r="EC12" s="46"/>
      <c r="ED12" s="46"/>
      <c r="EE12" s="46"/>
      <c r="EF12" s="46"/>
      <c r="EG12" s="46"/>
      <c r="EH12" s="46"/>
      <c r="EI12" s="46"/>
      <c r="EJ12" s="46"/>
      <c r="EK12" s="46"/>
      <c r="EL12" s="46"/>
      <c r="EM12" s="46"/>
      <c r="EN12" s="46"/>
      <c r="EO12" s="46"/>
      <c r="EP12" s="46"/>
      <c r="EQ12" s="46"/>
      <c r="ER12" s="46"/>
      <c r="ES12" s="46"/>
      <c r="ET12" s="46"/>
      <c r="EU12" s="46"/>
      <c r="EV12" s="46"/>
      <c r="EW12" s="46"/>
      <c r="EX12" s="46"/>
      <c r="EY12" s="46"/>
      <c r="EZ12" s="46"/>
      <c r="FA12" s="46"/>
      <c r="FB12" s="46"/>
      <c r="FC12" s="46"/>
      <c r="FD12" s="46"/>
      <c r="FE12" s="46"/>
      <c r="FF12" s="46"/>
      <c r="FG12" s="46"/>
      <c r="FH12" s="46"/>
      <c r="FI12" s="46"/>
      <c r="FJ12" s="46"/>
      <c r="FK12" s="46"/>
      <c r="FL12" s="46"/>
      <c r="FM12" s="46"/>
      <c r="FN12" s="46"/>
      <c r="FO12" s="46"/>
      <c r="FP12" s="46"/>
      <c r="FQ12" s="46"/>
      <c r="FR12" s="46"/>
      <c r="FS12" s="46"/>
      <c r="FT12" s="46"/>
      <c r="FU12" s="46"/>
      <c r="FV12" s="46"/>
      <c r="FW12" s="46"/>
      <c r="FX12" s="46"/>
      <c r="FY12" s="46"/>
      <c r="FZ12" s="46"/>
      <c r="GA12" s="46"/>
      <c r="GB12" s="46"/>
      <c r="GC12" s="46"/>
      <c r="GD12" s="46"/>
      <c r="GE12" s="46"/>
      <c r="GF12" s="46"/>
      <c r="GG12" s="46"/>
      <c r="GH12" s="46"/>
      <c r="GI12" s="46"/>
      <c r="GJ12" s="46"/>
      <c r="GK12" s="46"/>
      <c r="GL12" s="46"/>
      <c r="GM12" s="46"/>
      <c r="GN12" s="46"/>
      <c r="GO12" s="46"/>
      <c r="GP12" s="46"/>
      <c r="GQ12" s="46"/>
      <c r="GR12" s="46"/>
      <c r="GS12" s="46"/>
      <c r="GT12" s="46"/>
      <c r="GU12" s="46"/>
      <c r="GV12" s="46"/>
      <c r="GW12" s="46"/>
      <c r="GX12" s="46"/>
      <c r="GY12" s="46"/>
      <c r="GZ12" s="46"/>
      <c r="HA12" s="46"/>
      <c r="HB12" s="46"/>
      <c r="HC12" s="46"/>
      <c r="HD12" s="46"/>
      <c r="HE12" s="46"/>
      <c r="HF12" s="46"/>
      <c r="HG12" s="46"/>
      <c r="HH12" s="46"/>
      <c r="HI12" s="46"/>
      <c r="HJ12" s="46"/>
      <c r="HK12" s="46"/>
      <c r="HL12" s="46"/>
      <c r="HM12" s="46"/>
      <c r="HN12" s="46"/>
      <c r="HO12" s="46"/>
      <c r="HP12" s="46"/>
      <c r="HQ12" s="46"/>
      <c r="HR12" s="46"/>
      <c r="HS12" s="46"/>
      <c r="HT12" s="46"/>
      <c r="HU12" s="46"/>
      <c r="HV12" s="46"/>
      <c r="HW12" s="46"/>
      <c r="HX12" s="46"/>
      <c r="HY12" s="46"/>
      <c r="HZ12" s="46"/>
      <c r="IA12" s="46"/>
      <c r="IB12" s="46"/>
      <c r="IC12" s="46"/>
      <c r="ID12" s="46"/>
      <c r="IE12" s="46"/>
      <c r="IF12" s="46"/>
      <c r="IG12" s="46"/>
      <c r="IH12" s="46"/>
      <c r="II12" s="46"/>
    </row>
    <row r="13" spans="1:245" x14ac:dyDescent="0.2">
      <c r="A13" s="50" t="s">
        <v>144</v>
      </c>
      <c r="B13" s="143">
        <v>27</v>
      </c>
      <c r="C13" s="144">
        <v>5.5135797426996121E-3</v>
      </c>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46"/>
      <c r="BP13" s="46"/>
      <c r="BQ13" s="46"/>
      <c r="BR13" s="46"/>
      <c r="BS13" s="46"/>
      <c r="BT13" s="46"/>
      <c r="BU13" s="46"/>
      <c r="BV13" s="46"/>
      <c r="BW13" s="46"/>
      <c r="BX13" s="46"/>
      <c r="BY13" s="46"/>
      <c r="BZ13" s="46"/>
      <c r="CA13" s="46"/>
      <c r="CB13" s="46"/>
      <c r="CC13" s="46"/>
      <c r="CD13" s="46"/>
      <c r="CE13" s="46"/>
      <c r="CF13" s="46"/>
      <c r="CG13" s="46"/>
      <c r="CH13" s="46"/>
      <c r="CI13" s="46"/>
      <c r="CJ13" s="46"/>
      <c r="CK13" s="46"/>
      <c r="CL13" s="46"/>
      <c r="CM13" s="46"/>
      <c r="CN13" s="46"/>
      <c r="CO13" s="46"/>
      <c r="CP13" s="46"/>
      <c r="CQ13" s="46"/>
      <c r="CR13" s="46"/>
      <c r="CS13" s="46"/>
      <c r="CT13" s="46"/>
      <c r="CU13" s="46"/>
      <c r="CV13" s="46"/>
      <c r="CW13" s="46"/>
      <c r="CX13" s="46"/>
      <c r="CY13" s="46"/>
      <c r="CZ13" s="46"/>
      <c r="DA13" s="46"/>
      <c r="DB13" s="46"/>
      <c r="DC13" s="46"/>
      <c r="DD13" s="46"/>
      <c r="DE13" s="46"/>
      <c r="DF13" s="46"/>
      <c r="DG13" s="46"/>
      <c r="DH13" s="46"/>
      <c r="DI13" s="46"/>
      <c r="DJ13" s="46"/>
      <c r="DK13" s="46"/>
      <c r="DL13" s="46"/>
      <c r="DM13" s="46"/>
      <c r="DN13" s="46"/>
      <c r="DO13" s="46"/>
      <c r="DP13" s="46"/>
      <c r="DQ13" s="46"/>
      <c r="DR13" s="46"/>
      <c r="DS13" s="46"/>
      <c r="DT13" s="46"/>
      <c r="DU13" s="46"/>
      <c r="DV13" s="46"/>
      <c r="DW13" s="46"/>
      <c r="DX13" s="46"/>
      <c r="DY13" s="46"/>
      <c r="DZ13" s="46"/>
      <c r="EA13" s="46"/>
      <c r="EB13" s="46"/>
      <c r="EC13" s="46"/>
      <c r="ED13" s="46"/>
      <c r="EE13" s="46"/>
      <c r="EF13" s="46"/>
      <c r="EG13" s="46"/>
      <c r="EH13" s="46"/>
      <c r="EI13" s="46"/>
      <c r="EJ13" s="46"/>
      <c r="EK13" s="46"/>
      <c r="EL13" s="46"/>
      <c r="EM13" s="46"/>
      <c r="EN13" s="46"/>
      <c r="EO13" s="46"/>
      <c r="EP13" s="46"/>
      <c r="EQ13" s="46"/>
      <c r="ER13" s="46"/>
      <c r="ES13" s="46"/>
      <c r="ET13" s="46"/>
      <c r="EU13" s="46"/>
      <c r="EV13" s="46"/>
      <c r="EW13" s="46"/>
      <c r="EX13" s="46"/>
      <c r="EY13" s="46"/>
      <c r="EZ13" s="46"/>
      <c r="FA13" s="46"/>
      <c r="FB13" s="46"/>
      <c r="FC13" s="46"/>
      <c r="FD13" s="46"/>
      <c r="FE13" s="46"/>
      <c r="FF13" s="46"/>
      <c r="FG13" s="46"/>
      <c r="FH13" s="46"/>
      <c r="FI13" s="46"/>
      <c r="FJ13" s="46"/>
      <c r="FK13" s="46"/>
      <c r="FL13" s="46"/>
      <c r="FM13" s="46"/>
      <c r="FN13" s="46"/>
      <c r="FO13" s="46"/>
      <c r="FP13" s="46"/>
      <c r="FQ13" s="46"/>
      <c r="FR13" s="46"/>
      <c r="FS13" s="46"/>
      <c r="FT13" s="46"/>
      <c r="FU13" s="46"/>
      <c r="FV13" s="46"/>
      <c r="FW13" s="46"/>
      <c r="FX13" s="46"/>
      <c r="FY13" s="46"/>
      <c r="FZ13" s="46"/>
      <c r="GA13" s="46"/>
      <c r="GB13" s="46"/>
      <c r="GC13" s="46"/>
      <c r="GD13" s="46"/>
      <c r="GE13" s="46"/>
      <c r="GF13" s="46"/>
      <c r="GG13" s="46"/>
      <c r="GH13" s="46"/>
      <c r="GI13" s="46"/>
      <c r="GJ13" s="46"/>
      <c r="GK13" s="46"/>
      <c r="GL13" s="46"/>
      <c r="GM13" s="46"/>
      <c r="GN13" s="46"/>
      <c r="GO13" s="46"/>
      <c r="GP13" s="46"/>
      <c r="GQ13" s="46"/>
      <c r="GR13" s="46"/>
      <c r="GS13" s="46"/>
      <c r="GT13" s="46"/>
      <c r="GU13" s="46"/>
      <c r="GV13" s="46"/>
      <c r="GW13" s="46"/>
      <c r="GX13" s="46"/>
      <c r="GY13" s="46"/>
      <c r="GZ13" s="46"/>
      <c r="HA13" s="46"/>
      <c r="HB13" s="46"/>
      <c r="HC13" s="46"/>
      <c r="HD13" s="46"/>
      <c r="HE13" s="46"/>
      <c r="HF13" s="46"/>
      <c r="HG13" s="46"/>
      <c r="HH13" s="46"/>
      <c r="HI13" s="46"/>
      <c r="HJ13" s="46"/>
      <c r="HK13" s="46"/>
      <c r="HL13" s="46"/>
      <c r="HM13" s="46"/>
      <c r="HN13" s="46"/>
      <c r="HO13" s="46"/>
      <c r="HP13" s="46"/>
      <c r="HQ13" s="46"/>
      <c r="HR13" s="46"/>
      <c r="HS13" s="46"/>
      <c r="HT13" s="46"/>
      <c r="HU13" s="46"/>
      <c r="HV13" s="46"/>
      <c r="HW13" s="46"/>
      <c r="HX13" s="46"/>
      <c r="HY13" s="46"/>
      <c r="HZ13" s="46"/>
      <c r="IA13" s="46"/>
      <c r="IB13" s="46"/>
      <c r="IC13" s="46"/>
      <c r="ID13" s="46"/>
      <c r="IE13" s="46"/>
      <c r="IF13" s="46"/>
      <c r="IG13" s="46"/>
      <c r="IH13" s="46"/>
      <c r="II13" s="46"/>
    </row>
    <row r="14" spans="1:245" x14ac:dyDescent="0.2">
      <c r="A14" s="50" t="s">
        <v>143</v>
      </c>
      <c r="B14" s="143">
        <v>26</v>
      </c>
      <c r="C14" s="144">
        <v>5.3093730855625892E-3</v>
      </c>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c r="BN14" s="46"/>
      <c r="BO14" s="46"/>
      <c r="BP14" s="46"/>
      <c r="BQ14" s="46"/>
      <c r="BR14" s="46"/>
      <c r="BS14" s="46"/>
      <c r="BT14" s="46"/>
      <c r="BU14" s="46"/>
      <c r="BV14" s="46"/>
      <c r="BW14" s="46"/>
      <c r="BX14" s="46"/>
      <c r="BY14" s="46"/>
      <c r="BZ14" s="46"/>
      <c r="CA14" s="46"/>
      <c r="CB14" s="46"/>
      <c r="CC14" s="46"/>
      <c r="CD14" s="46"/>
      <c r="CE14" s="46"/>
      <c r="CF14" s="46"/>
      <c r="CG14" s="46"/>
      <c r="CH14" s="46"/>
      <c r="CI14" s="46"/>
      <c r="CJ14" s="46"/>
      <c r="CK14" s="46"/>
      <c r="CL14" s="46"/>
      <c r="CM14" s="46"/>
      <c r="CN14" s="46"/>
      <c r="CO14" s="46"/>
      <c r="CP14" s="46"/>
      <c r="CQ14" s="46"/>
      <c r="CR14" s="46"/>
      <c r="CS14" s="46"/>
      <c r="CT14" s="46"/>
      <c r="CU14" s="46"/>
      <c r="CV14" s="46"/>
      <c r="CW14" s="46"/>
      <c r="CX14" s="46"/>
      <c r="CY14" s="46"/>
      <c r="CZ14" s="46"/>
      <c r="DA14" s="46"/>
      <c r="DB14" s="46"/>
      <c r="DC14" s="46"/>
      <c r="DD14" s="46"/>
      <c r="DE14" s="46"/>
      <c r="DF14" s="46"/>
      <c r="DG14" s="46"/>
      <c r="DH14" s="46"/>
      <c r="DI14" s="46"/>
      <c r="DJ14" s="46"/>
      <c r="DK14" s="46"/>
      <c r="DL14" s="46"/>
      <c r="DM14" s="46"/>
      <c r="DN14" s="46"/>
      <c r="DO14" s="46"/>
      <c r="DP14" s="46"/>
      <c r="DQ14" s="46"/>
      <c r="DR14" s="46"/>
      <c r="DS14" s="46"/>
      <c r="DT14" s="46"/>
      <c r="DU14" s="46"/>
      <c r="DV14" s="46"/>
      <c r="DW14" s="46"/>
      <c r="DX14" s="46"/>
      <c r="DY14" s="46"/>
      <c r="DZ14" s="46"/>
      <c r="EA14" s="46"/>
      <c r="EB14" s="46"/>
      <c r="EC14" s="46"/>
      <c r="ED14" s="46"/>
      <c r="EE14" s="46"/>
      <c r="EF14" s="46"/>
      <c r="EG14" s="46"/>
      <c r="EH14" s="46"/>
      <c r="EI14" s="46"/>
      <c r="EJ14" s="46"/>
      <c r="EK14" s="46"/>
      <c r="EL14" s="46"/>
      <c r="EM14" s="46"/>
      <c r="EN14" s="46"/>
      <c r="EO14" s="46"/>
      <c r="EP14" s="46"/>
      <c r="EQ14" s="46"/>
      <c r="ER14" s="46"/>
      <c r="ES14" s="46"/>
      <c r="ET14" s="46"/>
      <c r="EU14" s="46"/>
      <c r="EV14" s="46"/>
      <c r="EW14" s="46"/>
      <c r="EX14" s="46"/>
      <c r="EY14" s="46"/>
      <c r="EZ14" s="46"/>
      <c r="FA14" s="46"/>
      <c r="FB14" s="46"/>
      <c r="FC14" s="46"/>
      <c r="FD14" s="46"/>
      <c r="FE14" s="46"/>
      <c r="FF14" s="46"/>
      <c r="FG14" s="46"/>
      <c r="FH14" s="46"/>
      <c r="FI14" s="46"/>
      <c r="FJ14" s="46"/>
      <c r="FK14" s="46"/>
      <c r="FL14" s="46"/>
      <c r="FM14" s="46"/>
      <c r="FN14" s="46"/>
      <c r="FO14" s="46"/>
      <c r="FP14" s="46"/>
      <c r="FQ14" s="46"/>
      <c r="FR14" s="46"/>
      <c r="FS14" s="46"/>
      <c r="FT14" s="46"/>
      <c r="FU14" s="46"/>
      <c r="FV14" s="46"/>
      <c r="FW14" s="46"/>
      <c r="FX14" s="46"/>
      <c r="FY14" s="46"/>
      <c r="FZ14" s="46"/>
      <c r="GA14" s="46"/>
      <c r="GB14" s="46"/>
      <c r="GC14" s="46"/>
      <c r="GD14" s="46"/>
      <c r="GE14" s="46"/>
      <c r="GF14" s="46"/>
      <c r="GG14" s="46"/>
      <c r="GH14" s="46"/>
      <c r="GI14" s="46"/>
      <c r="GJ14" s="46"/>
      <c r="GK14" s="46"/>
      <c r="GL14" s="46"/>
      <c r="GM14" s="46"/>
      <c r="GN14" s="46"/>
      <c r="GO14" s="46"/>
      <c r="GP14" s="46"/>
      <c r="GQ14" s="46"/>
      <c r="GR14" s="46"/>
      <c r="GS14" s="46"/>
      <c r="GT14" s="46"/>
      <c r="GU14" s="46"/>
      <c r="GV14" s="46"/>
      <c r="GW14" s="46"/>
      <c r="GX14" s="46"/>
      <c r="GY14" s="46"/>
      <c r="GZ14" s="46"/>
      <c r="HA14" s="46"/>
      <c r="HB14" s="46"/>
      <c r="HC14" s="46"/>
      <c r="HD14" s="46"/>
      <c r="HE14" s="46"/>
      <c r="HF14" s="46"/>
      <c r="HG14" s="46"/>
      <c r="HH14" s="46"/>
      <c r="HI14" s="46"/>
      <c r="HJ14" s="46"/>
      <c r="HK14" s="46"/>
      <c r="HL14" s="46"/>
      <c r="HM14" s="46"/>
      <c r="HN14" s="46"/>
      <c r="HO14" s="46"/>
      <c r="HP14" s="46"/>
      <c r="HQ14" s="46"/>
      <c r="HR14" s="46"/>
      <c r="HS14" s="46"/>
      <c r="HT14" s="46"/>
      <c r="HU14" s="46"/>
      <c r="HV14" s="46"/>
      <c r="HW14" s="46"/>
      <c r="HX14" s="46"/>
      <c r="HY14" s="46"/>
      <c r="HZ14" s="46"/>
      <c r="IA14" s="46"/>
      <c r="IB14" s="46"/>
      <c r="IC14" s="46"/>
      <c r="ID14" s="46"/>
      <c r="IE14" s="46"/>
      <c r="IF14" s="46"/>
      <c r="IG14" s="46"/>
      <c r="IH14" s="46"/>
      <c r="II14" s="46"/>
    </row>
    <row r="15" spans="1:245" x14ac:dyDescent="0.2">
      <c r="A15" s="50" t="s">
        <v>141</v>
      </c>
      <c r="B15" s="143">
        <v>25</v>
      </c>
      <c r="C15" s="144">
        <v>5.1051664284255662E-3</v>
      </c>
      <c r="F15" s="58"/>
      <c r="G15" s="58"/>
    </row>
    <row r="16" spans="1:245" x14ac:dyDescent="0.2">
      <c r="A16" s="50" t="s">
        <v>145</v>
      </c>
      <c r="B16" s="143">
        <v>9</v>
      </c>
      <c r="C16" s="144">
        <v>1.837859914233204E-3</v>
      </c>
    </row>
    <row r="17" spans="1:243" x14ac:dyDescent="0.2">
      <c r="A17" s="50" t="s">
        <v>147</v>
      </c>
      <c r="B17" s="143">
        <v>6</v>
      </c>
      <c r="C17" s="144">
        <v>1.225239942822136E-3</v>
      </c>
    </row>
    <row r="18" spans="1:243" x14ac:dyDescent="0.2">
      <c r="A18" s="50" t="s">
        <v>146</v>
      </c>
      <c r="B18" s="143">
        <v>5</v>
      </c>
      <c r="C18" s="144">
        <v>1.0210332856851133E-3</v>
      </c>
    </row>
    <row r="19" spans="1:243" x14ac:dyDescent="0.2">
      <c r="A19" s="50" t="s">
        <v>148</v>
      </c>
      <c r="B19" s="143">
        <v>2</v>
      </c>
      <c r="C19" s="144">
        <v>4.0841331427404531E-4</v>
      </c>
    </row>
    <row r="20" spans="1:243" x14ac:dyDescent="0.2">
      <c r="A20" s="149" t="s">
        <v>162</v>
      </c>
      <c r="B20" s="150">
        <v>2</v>
      </c>
      <c r="C20" s="151">
        <v>4.0841331427404531E-4</v>
      </c>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6"/>
      <c r="AS20" s="46"/>
      <c r="AT20" s="46"/>
      <c r="AU20" s="46"/>
      <c r="AV20" s="46"/>
      <c r="AW20" s="46"/>
      <c r="AX20" s="46"/>
      <c r="AY20" s="46"/>
      <c r="AZ20" s="46"/>
      <c r="BA20" s="46"/>
      <c r="BB20" s="46"/>
      <c r="BC20" s="46"/>
      <c r="BD20" s="46"/>
      <c r="BE20" s="46"/>
      <c r="BF20" s="46"/>
      <c r="BG20" s="46"/>
      <c r="BH20" s="46"/>
      <c r="BI20" s="46"/>
      <c r="BJ20" s="46"/>
      <c r="BK20" s="46"/>
      <c r="BL20" s="46"/>
      <c r="BM20" s="46"/>
      <c r="BN20" s="46"/>
      <c r="BO20" s="46"/>
      <c r="BP20" s="46"/>
      <c r="BQ20" s="46"/>
      <c r="BR20" s="46"/>
      <c r="BS20" s="46"/>
      <c r="BT20" s="46"/>
      <c r="BU20" s="46"/>
      <c r="BV20" s="46"/>
      <c r="BW20" s="46"/>
      <c r="BX20" s="46"/>
      <c r="BY20" s="46"/>
      <c r="BZ20" s="46"/>
      <c r="CA20" s="46"/>
      <c r="CB20" s="46"/>
      <c r="CC20" s="46"/>
      <c r="CD20" s="46"/>
      <c r="CE20" s="46"/>
      <c r="CF20" s="46"/>
      <c r="CG20" s="46"/>
      <c r="CH20" s="46"/>
      <c r="CI20" s="46"/>
      <c r="CJ20" s="46"/>
      <c r="CK20" s="46"/>
      <c r="CL20" s="46"/>
      <c r="CM20" s="46"/>
      <c r="CN20" s="46"/>
      <c r="CO20" s="46"/>
      <c r="CP20" s="46"/>
      <c r="CQ20" s="46"/>
      <c r="CR20" s="46"/>
      <c r="CS20" s="46"/>
      <c r="CT20" s="46"/>
      <c r="CU20" s="46"/>
      <c r="CV20" s="46"/>
      <c r="CW20" s="46"/>
      <c r="CX20" s="46"/>
      <c r="CY20" s="46"/>
      <c r="CZ20" s="46"/>
      <c r="DA20" s="46"/>
      <c r="DB20" s="46"/>
      <c r="DC20" s="46"/>
      <c r="DD20" s="46"/>
      <c r="DE20" s="46"/>
      <c r="DF20" s="46"/>
      <c r="DG20" s="46"/>
      <c r="DH20" s="46"/>
      <c r="DI20" s="46"/>
      <c r="DJ20" s="46"/>
      <c r="DK20" s="46"/>
      <c r="DL20" s="46"/>
      <c r="DM20" s="46"/>
      <c r="DN20" s="46"/>
      <c r="DO20" s="46"/>
      <c r="DP20" s="46"/>
      <c r="DQ20" s="46"/>
      <c r="DR20" s="46"/>
      <c r="DS20" s="46"/>
      <c r="DT20" s="46"/>
      <c r="DU20" s="46"/>
      <c r="DV20" s="46"/>
      <c r="DW20" s="46"/>
      <c r="DX20" s="46"/>
      <c r="DY20" s="46"/>
      <c r="DZ20" s="46"/>
      <c r="EA20" s="46"/>
      <c r="EB20" s="46"/>
      <c r="EC20" s="46"/>
      <c r="ED20" s="46"/>
      <c r="EE20" s="46"/>
      <c r="EF20" s="46"/>
      <c r="EG20" s="46"/>
      <c r="EH20" s="46"/>
      <c r="EI20" s="46"/>
      <c r="EJ20" s="46"/>
      <c r="EK20" s="46"/>
      <c r="EL20" s="46"/>
      <c r="EM20" s="46"/>
      <c r="EN20" s="46"/>
      <c r="EO20" s="46"/>
      <c r="EP20" s="46"/>
      <c r="EQ20" s="46"/>
      <c r="ER20" s="46"/>
      <c r="ES20" s="46"/>
      <c r="ET20" s="46"/>
      <c r="EU20" s="46"/>
      <c r="EV20" s="46"/>
      <c r="EW20" s="46"/>
      <c r="EX20" s="46"/>
      <c r="EY20" s="46"/>
      <c r="EZ20" s="46"/>
      <c r="FA20" s="46"/>
      <c r="FB20" s="46"/>
      <c r="FC20" s="46"/>
      <c r="FD20" s="46"/>
      <c r="FE20" s="46"/>
      <c r="FF20" s="46"/>
      <c r="FG20" s="46"/>
      <c r="FH20" s="46"/>
      <c r="FI20" s="46"/>
      <c r="FJ20" s="46"/>
      <c r="FK20" s="46"/>
      <c r="FL20" s="46"/>
      <c r="FM20" s="46"/>
      <c r="FN20" s="46"/>
      <c r="FO20" s="46"/>
      <c r="FP20" s="46"/>
      <c r="FQ20" s="46"/>
      <c r="FR20" s="46"/>
      <c r="FS20" s="46"/>
      <c r="FT20" s="46"/>
      <c r="FU20" s="46"/>
      <c r="FV20" s="46"/>
      <c r="FW20" s="46"/>
      <c r="FX20" s="46"/>
      <c r="FY20" s="46"/>
      <c r="FZ20" s="46"/>
      <c r="GA20" s="46"/>
      <c r="GB20" s="46"/>
      <c r="GC20" s="46"/>
      <c r="GD20" s="46"/>
      <c r="GE20" s="46"/>
      <c r="GF20" s="46"/>
      <c r="GG20" s="46"/>
      <c r="GH20" s="46"/>
      <c r="GI20" s="46"/>
      <c r="GJ20" s="46"/>
      <c r="GK20" s="46"/>
      <c r="GL20" s="46"/>
      <c r="GM20" s="46"/>
      <c r="GN20" s="46"/>
      <c r="GO20" s="46"/>
      <c r="GP20" s="46"/>
      <c r="GQ20" s="46"/>
      <c r="GR20" s="46"/>
      <c r="GS20" s="46"/>
      <c r="GT20" s="46"/>
      <c r="GU20" s="46"/>
      <c r="GV20" s="46"/>
      <c r="GW20" s="46"/>
      <c r="GX20" s="46"/>
      <c r="GY20" s="46"/>
      <c r="GZ20" s="46"/>
      <c r="HA20" s="46"/>
      <c r="HB20" s="46"/>
      <c r="HC20" s="46"/>
      <c r="HD20" s="46"/>
      <c r="HE20" s="46"/>
      <c r="HF20" s="46"/>
      <c r="HG20" s="46"/>
      <c r="HH20" s="46"/>
      <c r="HI20" s="46"/>
      <c r="HJ20" s="46"/>
      <c r="HK20" s="46"/>
      <c r="HL20" s="46"/>
      <c r="HM20" s="46"/>
      <c r="HN20" s="46"/>
      <c r="HO20" s="46"/>
      <c r="HP20" s="46"/>
      <c r="HQ20" s="46"/>
      <c r="HR20" s="46"/>
      <c r="HS20" s="46"/>
      <c r="HT20" s="46"/>
      <c r="HU20" s="46"/>
      <c r="HV20" s="46"/>
      <c r="HW20" s="46"/>
      <c r="HX20" s="46"/>
      <c r="HY20" s="46"/>
      <c r="HZ20" s="46"/>
      <c r="IA20" s="46"/>
      <c r="IB20" s="46"/>
      <c r="IC20" s="46"/>
      <c r="ID20" s="46"/>
      <c r="IE20" s="46"/>
      <c r="IF20" s="46"/>
      <c r="IG20" s="46"/>
      <c r="IH20" s="46"/>
      <c r="II20" s="46"/>
    </row>
    <row r="21" spans="1:243" x14ac:dyDescent="0.2">
      <c r="A21" s="51" t="s">
        <v>99</v>
      </c>
      <c r="B21" s="146">
        <v>4897</v>
      </c>
      <c r="C21" s="147">
        <v>1</v>
      </c>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c r="BM21" s="46"/>
      <c r="BN21" s="46"/>
      <c r="BO21" s="46"/>
      <c r="BP21" s="46"/>
      <c r="BQ21" s="46"/>
      <c r="BR21" s="46"/>
      <c r="BS21" s="46"/>
      <c r="BT21" s="46"/>
      <c r="BU21" s="46"/>
      <c r="BV21" s="46"/>
      <c r="BW21" s="46"/>
      <c r="BX21" s="46"/>
      <c r="BY21" s="46"/>
      <c r="BZ21" s="46"/>
      <c r="CA21" s="46"/>
      <c r="CB21" s="46"/>
      <c r="CC21" s="46"/>
      <c r="CD21" s="46"/>
      <c r="CE21" s="46"/>
      <c r="CF21" s="46"/>
      <c r="CG21" s="46"/>
      <c r="CH21" s="46"/>
      <c r="CI21" s="46"/>
      <c r="CJ21" s="46"/>
      <c r="CK21" s="46"/>
      <c r="CL21" s="46"/>
      <c r="CM21" s="46"/>
      <c r="CN21" s="46"/>
      <c r="CO21" s="46"/>
      <c r="CP21" s="46"/>
      <c r="CQ21" s="46"/>
      <c r="CR21" s="46"/>
      <c r="CS21" s="46"/>
      <c r="CT21" s="46"/>
      <c r="CU21" s="46"/>
      <c r="CV21" s="46"/>
      <c r="CW21" s="46"/>
      <c r="CX21" s="46"/>
      <c r="CY21" s="46"/>
      <c r="CZ21" s="46"/>
      <c r="DA21" s="46"/>
      <c r="DB21" s="46"/>
      <c r="DC21" s="46"/>
      <c r="DD21" s="46"/>
      <c r="DE21" s="46"/>
      <c r="DF21" s="46"/>
      <c r="DG21" s="46"/>
      <c r="DH21" s="46"/>
      <c r="DI21" s="46"/>
      <c r="DJ21" s="46"/>
      <c r="DK21" s="46"/>
      <c r="DL21" s="46"/>
      <c r="DM21" s="46"/>
      <c r="DN21" s="46"/>
      <c r="DO21" s="46"/>
      <c r="DP21" s="46"/>
      <c r="DQ21" s="46"/>
      <c r="DR21" s="46"/>
      <c r="DS21" s="46"/>
      <c r="DT21" s="46"/>
      <c r="DU21" s="46"/>
      <c r="DV21" s="46"/>
      <c r="DW21" s="46"/>
      <c r="DX21" s="46"/>
      <c r="DY21" s="46"/>
      <c r="DZ21" s="46"/>
      <c r="EA21" s="46"/>
      <c r="EB21" s="46"/>
      <c r="EC21" s="46"/>
      <c r="ED21" s="46"/>
      <c r="EE21" s="46"/>
      <c r="EF21" s="46"/>
      <c r="EG21" s="46"/>
      <c r="EH21" s="46"/>
      <c r="EI21" s="46"/>
      <c r="EJ21" s="46"/>
      <c r="EK21" s="46"/>
      <c r="EL21" s="46"/>
      <c r="EM21" s="46"/>
      <c r="EN21" s="46"/>
      <c r="EO21" s="46"/>
      <c r="EP21" s="46"/>
      <c r="EQ21" s="46"/>
      <c r="ER21" s="46"/>
      <c r="ES21" s="46"/>
      <c r="ET21" s="46"/>
      <c r="EU21" s="46"/>
      <c r="EV21" s="46"/>
      <c r="EW21" s="46"/>
      <c r="EX21" s="46"/>
      <c r="EY21" s="46"/>
      <c r="EZ21" s="46"/>
      <c r="FA21" s="46"/>
      <c r="FB21" s="46"/>
      <c r="FC21" s="46"/>
      <c r="FD21" s="46"/>
      <c r="FE21" s="46"/>
      <c r="FF21" s="46"/>
      <c r="FG21" s="46"/>
      <c r="FH21" s="46"/>
      <c r="FI21" s="46"/>
      <c r="FJ21" s="46"/>
      <c r="FK21" s="46"/>
      <c r="FL21" s="46"/>
      <c r="FM21" s="46"/>
      <c r="FN21" s="46"/>
      <c r="FO21" s="46"/>
      <c r="FP21" s="46"/>
      <c r="FQ21" s="46"/>
      <c r="FR21" s="46"/>
      <c r="FS21" s="46"/>
      <c r="FT21" s="46"/>
      <c r="FU21" s="46"/>
      <c r="FV21" s="46"/>
      <c r="FW21" s="46"/>
      <c r="FX21" s="46"/>
      <c r="FY21" s="46"/>
      <c r="FZ21" s="46"/>
      <c r="GA21" s="46"/>
      <c r="GB21" s="46"/>
      <c r="GC21" s="46"/>
      <c r="GD21" s="46"/>
      <c r="GE21" s="46"/>
      <c r="GF21" s="46"/>
      <c r="GG21" s="46"/>
      <c r="GH21" s="46"/>
      <c r="GI21" s="46"/>
      <c r="GJ21" s="46"/>
      <c r="GK21" s="46"/>
      <c r="GL21" s="46"/>
      <c r="GM21" s="46"/>
      <c r="GN21" s="46"/>
      <c r="GO21" s="46"/>
      <c r="GP21" s="46"/>
      <c r="GQ21" s="46"/>
      <c r="GR21" s="46"/>
      <c r="GS21" s="46"/>
      <c r="GT21" s="46"/>
      <c r="GU21" s="46"/>
      <c r="GV21" s="46"/>
      <c r="GW21" s="46"/>
      <c r="GX21" s="46"/>
      <c r="GY21" s="46"/>
      <c r="GZ21" s="46"/>
      <c r="HA21" s="46"/>
      <c r="HB21" s="46"/>
      <c r="HC21" s="46"/>
      <c r="HD21" s="46"/>
      <c r="HE21" s="46"/>
      <c r="HF21" s="46"/>
      <c r="HG21" s="46"/>
      <c r="HH21" s="46"/>
      <c r="HI21" s="46"/>
      <c r="HJ21" s="46"/>
      <c r="HK21" s="46"/>
      <c r="HL21" s="46"/>
      <c r="HM21" s="46"/>
      <c r="HN21" s="46"/>
      <c r="HO21" s="46"/>
      <c r="HP21" s="46"/>
      <c r="HQ21" s="46"/>
      <c r="HR21" s="46"/>
      <c r="HS21" s="46"/>
      <c r="HT21" s="46"/>
      <c r="HU21" s="46"/>
      <c r="HV21" s="46"/>
      <c r="HW21" s="46"/>
      <c r="HX21" s="46"/>
      <c r="HY21" s="46"/>
      <c r="HZ21" s="46"/>
      <c r="IA21" s="46"/>
      <c r="IB21" s="46"/>
      <c r="IC21" s="46"/>
      <c r="ID21" s="46"/>
      <c r="IE21" s="46"/>
      <c r="IF21" s="46"/>
      <c r="IG21" s="46"/>
      <c r="IH21" s="46"/>
      <c r="II21" s="46"/>
    </row>
    <row r="24" spans="1:243" x14ac:dyDescent="0.2">
      <c r="A24" s="52"/>
      <c r="B24" s="53"/>
      <c r="C24" s="53"/>
    </row>
  </sheetData>
  <pageMargins left="0.7" right="0.7" top="0.75" bottom="0.75" header="0.3" footer="0.3"/>
  <ignoredErrors>
    <ignoredError sqref="C4:C21" calculatedColumn="1"/>
  </ignoredErrors>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F4C17-9215-4B9C-97C5-2C6AD193096A}">
  <dimension ref="A1:I9"/>
  <sheetViews>
    <sheetView workbookViewId="0"/>
  </sheetViews>
  <sheetFormatPr defaultColWidth="8.6640625" defaultRowHeight="15" customHeight="1" x14ac:dyDescent="0.2"/>
  <cols>
    <col min="1" max="1" width="10.44140625" style="35" customWidth="1"/>
    <col min="2" max="2" width="8.5546875" style="34" bestFit="1" customWidth="1"/>
    <col min="3" max="3" width="10.6640625" style="34" bestFit="1" customWidth="1"/>
    <col min="4" max="16384" width="8.6640625" style="35"/>
  </cols>
  <sheetData>
    <row r="1" spans="1:9" ht="15.75" x14ac:dyDescent="0.2">
      <c r="A1" s="11" t="s">
        <v>149</v>
      </c>
      <c r="B1" s="45"/>
      <c r="C1" s="45"/>
      <c r="D1" s="46"/>
      <c r="E1" s="46"/>
      <c r="F1" s="46"/>
      <c r="G1" s="46"/>
      <c r="H1" s="46"/>
      <c r="I1" s="46"/>
    </row>
    <row r="2" spans="1:9" ht="15" customHeight="1" x14ac:dyDescent="0.2">
      <c r="A2" s="36" t="s">
        <v>150</v>
      </c>
    </row>
    <row r="3" spans="1:9" ht="25.5" x14ac:dyDescent="0.2">
      <c r="A3" s="54" t="s">
        <v>131</v>
      </c>
      <c r="B3" s="55" t="s">
        <v>151</v>
      </c>
      <c r="C3" s="56" t="s">
        <v>152</v>
      </c>
      <c r="D3" s="46"/>
      <c r="E3" s="46"/>
      <c r="F3" s="46"/>
      <c r="G3" s="46"/>
      <c r="H3" s="46"/>
      <c r="I3" s="46"/>
    </row>
    <row r="4" spans="1:9" ht="12.75" x14ac:dyDescent="0.2">
      <c r="A4" s="57">
        <v>1</v>
      </c>
      <c r="B4" s="148">
        <v>305</v>
      </c>
      <c r="C4" s="121">
        <v>0.1918238993710692</v>
      </c>
      <c r="D4" s="46"/>
      <c r="E4" s="46"/>
      <c r="F4" s="46"/>
      <c r="G4" s="46"/>
      <c r="H4" s="46"/>
      <c r="I4" s="46"/>
    </row>
    <row r="5" spans="1:9" ht="12.75" x14ac:dyDescent="0.2">
      <c r="A5" s="57">
        <v>2</v>
      </c>
      <c r="B5" s="148">
        <v>386</v>
      </c>
      <c r="C5" s="121">
        <v>0.24276729559748428</v>
      </c>
      <c r="D5" s="46"/>
      <c r="E5" s="46"/>
      <c r="F5" s="46"/>
      <c r="G5" s="46"/>
      <c r="H5" s="46"/>
      <c r="I5" s="46"/>
    </row>
    <row r="6" spans="1:9" ht="12.75" x14ac:dyDescent="0.2">
      <c r="A6" s="57">
        <v>3</v>
      </c>
      <c r="B6" s="148">
        <v>295</v>
      </c>
      <c r="C6" s="121">
        <v>0.18553459119496854</v>
      </c>
      <c r="D6" s="46"/>
      <c r="E6" s="46"/>
      <c r="F6" s="46"/>
      <c r="G6" s="46"/>
      <c r="H6" s="46"/>
      <c r="I6" s="46"/>
    </row>
    <row r="7" spans="1:9" ht="12.75" x14ac:dyDescent="0.2">
      <c r="A7" s="57">
        <v>4</v>
      </c>
      <c r="B7" s="148">
        <v>272</v>
      </c>
      <c r="C7" s="121">
        <v>0.1710691823899371</v>
      </c>
      <c r="D7" s="46"/>
      <c r="E7" s="46"/>
      <c r="F7" s="46"/>
      <c r="G7" s="46"/>
      <c r="H7" s="46"/>
      <c r="I7" s="46"/>
    </row>
    <row r="8" spans="1:9" ht="12.75" x14ac:dyDescent="0.2">
      <c r="A8" s="57" t="s">
        <v>153</v>
      </c>
      <c r="B8" s="148">
        <v>332</v>
      </c>
      <c r="C8" s="121">
        <v>0.20880503144654089</v>
      </c>
      <c r="D8" s="46"/>
      <c r="E8" s="46"/>
      <c r="F8" s="46"/>
      <c r="G8" s="46"/>
      <c r="H8" s="46"/>
      <c r="I8" s="46"/>
    </row>
    <row r="9" spans="1:9" ht="12.75" x14ac:dyDescent="0.2">
      <c r="A9" s="152" t="s">
        <v>99</v>
      </c>
      <c r="B9" s="153">
        <v>1590</v>
      </c>
      <c r="C9" s="154">
        <v>1</v>
      </c>
      <c r="D9" s="46"/>
      <c r="E9" s="46"/>
      <c r="F9" s="46"/>
      <c r="G9" s="46"/>
      <c r="H9" s="46"/>
      <c r="I9" s="46"/>
    </row>
  </sheetData>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0EEFFA-9255-4BAC-9F18-6BE98C0B879C}">
  <dimension ref="A2:Z84"/>
  <sheetViews>
    <sheetView topLeftCell="A31" workbookViewId="0">
      <selection activeCell="K46" sqref="K46"/>
    </sheetView>
  </sheetViews>
  <sheetFormatPr defaultColWidth="8.6640625" defaultRowHeight="15" x14ac:dyDescent="0.2"/>
  <cols>
    <col min="2" max="2" width="11.33203125" bestFit="1" customWidth="1"/>
  </cols>
  <sheetData>
    <row r="2" spans="1:26" x14ac:dyDescent="0.2">
      <c r="A2" t="s">
        <v>154</v>
      </c>
      <c r="B2" s="23" t="s">
        <v>100</v>
      </c>
      <c r="C2" s="24" t="s">
        <v>155</v>
      </c>
      <c r="D2" s="24" t="s">
        <v>54</v>
      </c>
      <c r="E2" s="24" t="s">
        <v>55</v>
      </c>
      <c r="F2" s="24" t="s">
        <v>56</v>
      </c>
      <c r="G2" s="24" t="s">
        <v>57</v>
      </c>
      <c r="H2" s="24" t="s">
        <v>58</v>
      </c>
      <c r="I2" s="24" t="s">
        <v>59</v>
      </c>
      <c r="J2" s="24" t="s">
        <v>60</v>
      </c>
      <c r="K2" s="24" t="s">
        <v>61</v>
      </c>
      <c r="L2" s="24" t="s">
        <v>62</v>
      </c>
      <c r="M2" s="24" t="s">
        <v>63</v>
      </c>
      <c r="O2" s="23" t="s">
        <v>100</v>
      </c>
      <c r="P2" s="24" t="s">
        <v>155</v>
      </c>
      <c r="Q2" s="24" t="s">
        <v>54</v>
      </c>
      <c r="R2" s="24" t="s">
        <v>55</v>
      </c>
      <c r="S2" s="24" t="s">
        <v>56</v>
      </c>
      <c r="T2" s="24" t="s">
        <v>57</v>
      </c>
      <c r="U2" s="24" t="s">
        <v>58</v>
      </c>
      <c r="V2" s="24" t="s">
        <v>59</v>
      </c>
      <c r="W2" s="24" t="s">
        <v>60</v>
      </c>
      <c r="X2" s="24" t="s">
        <v>61</v>
      </c>
      <c r="Y2" s="24" t="s">
        <v>62</v>
      </c>
      <c r="Z2" s="24" t="s">
        <v>63</v>
      </c>
    </row>
    <row r="3" spans="1:26" x14ac:dyDescent="0.2">
      <c r="A3">
        <v>5.4</v>
      </c>
      <c r="B3" t="s">
        <v>156</v>
      </c>
      <c r="C3" s="59">
        <f>'5.4'!B5</f>
        <v>1844</v>
      </c>
      <c r="D3" s="59">
        <f>'5.4'!C5</f>
        <v>1697</v>
      </c>
      <c r="E3" s="59">
        <f>'5.4'!D5</f>
        <v>1607</v>
      </c>
      <c r="F3" s="59">
        <f>'5.4'!E5</f>
        <v>1554</v>
      </c>
      <c r="G3" s="59">
        <f>'5.4'!F5</f>
        <v>1307</v>
      </c>
      <c r="H3" s="59">
        <f>'5.4'!G5</f>
        <v>1154</v>
      </c>
      <c r="I3" s="59">
        <f>'5.4'!H5</f>
        <v>647</v>
      </c>
      <c r="J3" s="59">
        <f>'5.4'!I5</f>
        <v>566</v>
      </c>
      <c r="K3" s="59">
        <f>'5.4'!J5</f>
        <v>546</v>
      </c>
      <c r="L3" s="59">
        <f>'5.4'!K5</f>
        <v>659</v>
      </c>
      <c r="M3" s="59">
        <f>'5.4'!L5</f>
        <v>613</v>
      </c>
      <c r="O3" t="s">
        <v>156</v>
      </c>
      <c r="P3" s="59" t="b">
        <f>AVERAGE(C3,C13,C23,C33)=C3</f>
        <v>1</v>
      </c>
      <c r="Q3" s="59" t="b">
        <f t="shared" ref="Q3:Z3" si="0">AVERAGE(D3,D13,D23,D33)=D3</f>
        <v>1</v>
      </c>
      <c r="R3" s="59" t="b">
        <f t="shared" si="0"/>
        <v>1</v>
      </c>
      <c r="S3" s="59" t="b">
        <f t="shared" si="0"/>
        <v>1</v>
      </c>
      <c r="T3" s="59" t="b">
        <f t="shared" si="0"/>
        <v>1</v>
      </c>
      <c r="U3" s="59" t="b">
        <f t="shared" si="0"/>
        <v>1</v>
      </c>
      <c r="V3" s="59" t="b">
        <f t="shared" si="0"/>
        <v>1</v>
      </c>
      <c r="W3" s="59" t="b">
        <f t="shared" si="0"/>
        <v>1</v>
      </c>
      <c r="X3" s="59" t="b">
        <f t="shared" si="0"/>
        <v>1</v>
      </c>
      <c r="Y3" s="59" t="b">
        <f t="shared" si="0"/>
        <v>1</v>
      </c>
      <c r="Z3" s="59" t="b">
        <f t="shared" si="0"/>
        <v>1</v>
      </c>
    </row>
    <row r="4" spans="1:26" x14ac:dyDescent="0.2">
      <c r="A4">
        <v>5.4</v>
      </c>
      <c r="B4" t="s">
        <v>157</v>
      </c>
      <c r="C4" s="60">
        <f>'5.4'!B6</f>
        <v>0</v>
      </c>
      <c r="D4" s="60">
        <f>'5.4'!C6</f>
        <v>2</v>
      </c>
      <c r="E4" s="60">
        <f>'5.4'!D6</f>
        <v>0</v>
      </c>
      <c r="F4" s="60">
        <f>'5.4'!E6</f>
        <v>6</v>
      </c>
      <c r="G4" s="60">
        <f>'5.4'!F6</f>
        <v>3</v>
      </c>
      <c r="H4" s="60">
        <f>'5.4'!G6</f>
        <v>2</v>
      </c>
      <c r="I4" s="60">
        <f>'5.4'!H6</f>
        <v>1</v>
      </c>
      <c r="J4" s="60">
        <f>'5.4'!I6</f>
        <v>4</v>
      </c>
      <c r="K4" s="60">
        <f>'5.4'!J6</f>
        <v>1</v>
      </c>
      <c r="L4" s="60">
        <f>'5.4'!K6</f>
        <v>1</v>
      </c>
      <c r="M4" s="60">
        <f>'5.4'!L6</f>
        <v>2</v>
      </c>
      <c r="O4" t="s">
        <v>157</v>
      </c>
      <c r="P4" s="60" t="b">
        <f t="shared" ref="P4:Z4" si="1">AVERAGE(C4,C14,C24,C34)=C4</f>
        <v>1</v>
      </c>
      <c r="Q4" s="60" t="b">
        <f t="shared" si="1"/>
        <v>1</v>
      </c>
      <c r="R4" s="60" t="b">
        <f t="shared" si="1"/>
        <v>1</v>
      </c>
      <c r="S4" s="60" t="b">
        <f t="shared" si="1"/>
        <v>1</v>
      </c>
      <c r="T4" s="60" t="b">
        <f t="shared" si="1"/>
        <v>1</v>
      </c>
      <c r="U4" s="60" t="b">
        <f t="shared" si="1"/>
        <v>1</v>
      </c>
      <c r="V4" s="60" t="b">
        <f t="shared" si="1"/>
        <v>1</v>
      </c>
      <c r="W4" s="60" t="b">
        <f t="shared" si="1"/>
        <v>1</v>
      </c>
      <c r="X4" s="60" t="b">
        <f t="shared" si="1"/>
        <v>1</v>
      </c>
      <c r="Y4" s="60" t="b">
        <f t="shared" si="1"/>
        <v>1</v>
      </c>
      <c r="Z4" s="60" t="b">
        <f t="shared" si="1"/>
        <v>1</v>
      </c>
    </row>
    <row r="5" spans="1:26" x14ac:dyDescent="0.2">
      <c r="A5">
        <v>5.4</v>
      </c>
      <c r="B5" t="s">
        <v>102</v>
      </c>
      <c r="C5" s="61">
        <f>'5.4'!B7</f>
        <v>21298</v>
      </c>
      <c r="D5" s="61">
        <f>'5.4'!C7</f>
        <v>19158</v>
      </c>
      <c r="E5" s="61">
        <f>'5.4'!D7</f>
        <v>17699</v>
      </c>
      <c r="F5" s="61">
        <f>'5.4'!E7</f>
        <v>15185</v>
      </c>
      <c r="G5" s="61">
        <f>'5.4'!F7</f>
        <v>12519</v>
      </c>
      <c r="H5" s="61">
        <f>'5.4'!G7</f>
        <v>11177</v>
      </c>
      <c r="I5" s="61">
        <f>'5.4'!H7</f>
        <v>8239</v>
      </c>
      <c r="J5" s="61">
        <f>'5.4'!I7</f>
        <v>7423</v>
      </c>
      <c r="K5" s="61">
        <f>'5.4'!J7</f>
        <v>8305</v>
      </c>
      <c r="L5" s="61">
        <f>'5.4'!K7</f>
        <v>9222</v>
      </c>
      <c r="M5" s="61">
        <f>'5.4'!L7</f>
        <v>9371</v>
      </c>
      <c r="O5" t="s">
        <v>102</v>
      </c>
      <c r="P5" s="61" t="b">
        <f t="shared" ref="P5:Z5" si="2">AVERAGE(C5,C15,C25,C35)=C5</f>
        <v>1</v>
      </c>
      <c r="Q5" s="61" t="b">
        <f t="shared" si="2"/>
        <v>1</v>
      </c>
      <c r="R5" s="61" t="b">
        <f t="shared" si="2"/>
        <v>1</v>
      </c>
      <c r="S5" s="61" t="b">
        <f t="shared" si="2"/>
        <v>1</v>
      </c>
      <c r="T5" s="61" t="b">
        <f t="shared" si="2"/>
        <v>1</v>
      </c>
      <c r="U5" s="61" t="b">
        <f t="shared" si="2"/>
        <v>1</v>
      </c>
      <c r="V5" s="61" t="b">
        <f t="shared" si="2"/>
        <v>1</v>
      </c>
      <c r="W5" s="61" t="b">
        <f t="shared" si="2"/>
        <v>1</v>
      </c>
      <c r="X5" s="61" t="b">
        <f t="shared" si="2"/>
        <v>1</v>
      </c>
      <c r="Y5" s="61" t="b">
        <f t="shared" si="2"/>
        <v>1</v>
      </c>
      <c r="Z5" s="61" t="b">
        <f t="shared" si="2"/>
        <v>1</v>
      </c>
    </row>
    <row r="6" spans="1:26" x14ac:dyDescent="0.2">
      <c r="A6">
        <v>5.4</v>
      </c>
      <c r="B6" t="s">
        <v>103</v>
      </c>
      <c r="C6" s="62">
        <f>'5.4'!B8</f>
        <v>2322</v>
      </c>
      <c r="D6" s="62">
        <f>'5.4'!C8</f>
        <v>2069</v>
      </c>
      <c r="E6" s="62">
        <f>'5.4'!D8</f>
        <v>2194</v>
      </c>
      <c r="F6" s="62">
        <f>'5.4'!E8</f>
        <v>1711</v>
      </c>
      <c r="G6" s="62">
        <f>'5.4'!F8</f>
        <v>1537</v>
      </c>
      <c r="H6" s="62">
        <f>'5.4'!G8</f>
        <v>1457</v>
      </c>
      <c r="I6" s="62">
        <f>'5.4'!H8</f>
        <v>1099</v>
      </c>
      <c r="J6" s="62">
        <f>'5.4'!I8</f>
        <v>1262</v>
      </c>
      <c r="K6" s="62">
        <f>'5.4'!J8</f>
        <v>1285</v>
      </c>
      <c r="L6" s="62">
        <f>'5.4'!K8</f>
        <v>1120</v>
      </c>
      <c r="M6" s="62">
        <f>'5.4'!L8</f>
        <v>1032</v>
      </c>
      <c r="O6" t="s">
        <v>103</v>
      </c>
      <c r="P6" s="62" t="b">
        <f t="shared" ref="P6:Z6" si="3">AVERAGE(C6,C16,C26,C36)=C6</f>
        <v>1</v>
      </c>
      <c r="Q6" s="62" t="b">
        <f t="shared" si="3"/>
        <v>1</v>
      </c>
      <c r="R6" s="62" t="b">
        <f t="shared" si="3"/>
        <v>1</v>
      </c>
      <c r="S6" s="62" t="b">
        <f t="shared" si="3"/>
        <v>1</v>
      </c>
      <c r="T6" s="62" t="b">
        <f t="shared" si="3"/>
        <v>1</v>
      </c>
      <c r="U6" s="62" t="b">
        <f t="shared" si="3"/>
        <v>1</v>
      </c>
      <c r="V6" s="62" t="b">
        <f t="shared" si="3"/>
        <v>1</v>
      </c>
      <c r="W6" s="62" t="b">
        <f t="shared" si="3"/>
        <v>1</v>
      </c>
      <c r="X6" s="62" t="b">
        <f t="shared" si="3"/>
        <v>1</v>
      </c>
      <c r="Y6" s="62" t="b">
        <f t="shared" si="3"/>
        <v>1</v>
      </c>
      <c r="Z6" s="62" t="b">
        <f t="shared" si="3"/>
        <v>1</v>
      </c>
    </row>
    <row r="7" spans="1:26" x14ac:dyDescent="0.2">
      <c r="A7">
        <v>5.4</v>
      </c>
      <c r="B7" t="s">
        <v>104</v>
      </c>
      <c r="C7" s="63">
        <f>'5.4'!B9</f>
        <v>838</v>
      </c>
      <c r="D7" s="63">
        <f>'5.4'!C9</f>
        <v>674</v>
      </c>
      <c r="E7" s="63">
        <f>'5.4'!D9</f>
        <v>443</v>
      </c>
      <c r="F7" s="63">
        <f>'5.4'!E9</f>
        <v>342</v>
      </c>
      <c r="G7" s="63">
        <f>'5.4'!F9</f>
        <v>307</v>
      </c>
      <c r="H7" s="63">
        <f>'5.4'!G9</f>
        <v>230</v>
      </c>
      <c r="I7" s="63">
        <f>'5.4'!H9</f>
        <v>146</v>
      </c>
      <c r="J7" s="63">
        <f>'5.4'!I9</f>
        <v>140</v>
      </c>
      <c r="K7" s="63">
        <f>'5.4'!J9</f>
        <v>135</v>
      </c>
      <c r="L7" s="63">
        <f>'5.4'!K9</f>
        <v>146</v>
      </c>
      <c r="M7" s="63">
        <f>'5.4'!L9</f>
        <v>155</v>
      </c>
      <c r="O7" t="s">
        <v>104</v>
      </c>
      <c r="P7" s="63" t="b">
        <f t="shared" ref="P7:Z7" si="4">AVERAGE(C7,C17,C27,C37)=C7</f>
        <v>1</v>
      </c>
      <c r="Q7" s="63" t="b">
        <f t="shared" si="4"/>
        <v>1</v>
      </c>
      <c r="R7" s="63" t="b">
        <f t="shared" si="4"/>
        <v>1</v>
      </c>
      <c r="S7" s="63" t="b">
        <f t="shared" si="4"/>
        <v>1</v>
      </c>
      <c r="T7" s="63" t="b">
        <f t="shared" si="4"/>
        <v>1</v>
      </c>
      <c r="U7" s="63" t="b">
        <f t="shared" si="4"/>
        <v>1</v>
      </c>
      <c r="V7" s="63" t="b">
        <f t="shared" si="4"/>
        <v>1</v>
      </c>
      <c r="W7" s="63" t="b">
        <f t="shared" si="4"/>
        <v>1</v>
      </c>
      <c r="X7" s="63" t="b">
        <f t="shared" si="4"/>
        <v>1</v>
      </c>
      <c r="Y7" s="63" t="b">
        <f t="shared" si="4"/>
        <v>1</v>
      </c>
      <c r="Z7" s="63" t="b">
        <f t="shared" si="4"/>
        <v>1</v>
      </c>
    </row>
    <row r="8" spans="1:26" x14ac:dyDescent="0.2">
      <c r="A8">
        <v>5.4</v>
      </c>
      <c r="B8" t="s">
        <v>105</v>
      </c>
      <c r="C8" s="64">
        <f>'5.4'!B10</f>
        <v>3716</v>
      </c>
      <c r="D8" s="64">
        <f>'5.4'!C10</f>
        <v>3574</v>
      </c>
      <c r="E8" s="64">
        <f>'5.4'!D10</f>
        <v>3187</v>
      </c>
      <c r="F8" s="64">
        <f>'5.4'!E10</f>
        <v>2725</v>
      </c>
      <c r="G8" s="64">
        <f>'5.4'!F10</f>
        <v>2530</v>
      </c>
      <c r="H8" s="64">
        <f>'5.4'!G10</f>
        <v>1954</v>
      </c>
      <c r="I8" s="64">
        <f>'5.4'!H10</f>
        <v>1386</v>
      </c>
      <c r="J8" s="64">
        <f>'5.4'!I10</f>
        <v>1375</v>
      </c>
      <c r="K8" s="64">
        <f>'5.4'!J10</f>
        <v>1370</v>
      </c>
      <c r="L8" s="64">
        <f>'5.4'!K10</f>
        <v>1473</v>
      </c>
      <c r="M8" s="64">
        <f>'5.4'!L10</f>
        <v>1454</v>
      </c>
      <c r="O8" t="s">
        <v>105</v>
      </c>
      <c r="P8" s="64" t="b">
        <f t="shared" ref="P8:Z8" si="5">AVERAGE(C8,C18,C28,C38)=C8</f>
        <v>1</v>
      </c>
      <c r="Q8" s="64" t="b">
        <f t="shared" si="5"/>
        <v>1</v>
      </c>
      <c r="R8" s="64" t="b">
        <f t="shared" si="5"/>
        <v>1</v>
      </c>
      <c r="S8" s="64" t="b">
        <f t="shared" si="5"/>
        <v>1</v>
      </c>
      <c r="T8" s="64" t="b">
        <f t="shared" si="5"/>
        <v>1</v>
      </c>
      <c r="U8" s="64" t="b">
        <f t="shared" si="5"/>
        <v>1</v>
      </c>
      <c r="V8" s="64" t="b">
        <f t="shared" si="5"/>
        <v>1</v>
      </c>
      <c r="W8" s="64" t="b">
        <f t="shared" si="5"/>
        <v>1</v>
      </c>
      <c r="X8" s="64" t="b">
        <f t="shared" si="5"/>
        <v>1</v>
      </c>
      <c r="Y8" s="64" t="b">
        <f t="shared" si="5"/>
        <v>1</v>
      </c>
      <c r="Z8" s="64" t="b">
        <f t="shared" si="5"/>
        <v>1</v>
      </c>
    </row>
    <row r="9" spans="1:26" x14ac:dyDescent="0.2">
      <c r="A9">
        <v>5.4</v>
      </c>
      <c r="B9" t="s">
        <v>158</v>
      </c>
      <c r="C9" s="65">
        <f>'5.4'!B11</f>
        <v>711</v>
      </c>
      <c r="D9" s="65">
        <f>'5.4'!C11</f>
        <v>569</v>
      </c>
      <c r="E9" s="65">
        <f>'5.4'!D11</f>
        <v>492</v>
      </c>
      <c r="F9" s="65">
        <f>'5.4'!E11</f>
        <v>280</v>
      </c>
      <c r="G9" s="65">
        <f>'5.4'!F11</f>
        <v>236</v>
      </c>
      <c r="H9" s="65">
        <f>'5.4'!G11</f>
        <v>239</v>
      </c>
      <c r="I9" s="65">
        <f>'5.4'!H11</f>
        <v>158</v>
      </c>
      <c r="J9" s="65">
        <f>'5.4'!I11</f>
        <v>131</v>
      </c>
      <c r="K9" s="65">
        <f>'5.4'!J11</f>
        <v>190</v>
      </c>
      <c r="L9" s="65">
        <f>'5.4'!K11</f>
        <v>204</v>
      </c>
      <c r="M9" s="65">
        <f>'5.4'!L11</f>
        <v>270</v>
      </c>
      <c r="O9" t="s">
        <v>158</v>
      </c>
      <c r="P9" s="65" t="b">
        <f t="shared" ref="P9:Z9" si="6">AVERAGE(C9,C19,C29,C39)=C9</f>
        <v>1</v>
      </c>
      <c r="Q9" s="65" t="b">
        <f t="shared" si="6"/>
        <v>1</v>
      </c>
      <c r="R9" s="65" t="b">
        <f t="shared" si="6"/>
        <v>1</v>
      </c>
      <c r="S9" s="65" t="b">
        <f t="shared" si="6"/>
        <v>1</v>
      </c>
      <c r="T9" s="65" t="b">
        <f t="shared" si="6"/>
        <v>1</v>
      </c>
      <c r="U9" s="65" t="b">
        <f t="shared" si="6"/>
        <v>1</v>
      </c>
      <c r="V9" s="65" t="b">
        <f t="shared" si="6"/>
        <v>1</v>
      </c>
      <c r="W9" s="65" t="b">
        <f t="shared" si="6"/>
        <v>1</v>
      </c>
      <c r="X9" s="65" t="b">
        <f t="shared" si="6"/>
        <v>1</v>
      </c>
      <c r="Y9" s="65" t="b">
        <f t="shared" si="6"/>
        <v>1</v>
      </c>
      <c r="Z9" s="65" t="b">
        <f t="shared" si="6"/>
        <v>1</v>
      </c>
    </row>
    <row r="10" spans="1:26" x14ac:dyDescent="0.2">
      <c r="A10">
        <v>5.4</v>
      </c>
      <c r="B10" t="s">
        <v>106</v>
      </c>
      <c r="C10" s="66">
        <f>'5.4'!B12</f>
        <v>207</v>
      </c>
      <c r="D10" s="66">
        <f>'5.4'!C12</f>
        <v>194</v>
      </c>
      <c r="E10" s="66">
        <f>'5.4'!D12</f>
        <v>195</v>
      </c>
      <c r="F10" s="66">
        <f>'5.4'!E12</f>
        <v>120</v>
      </c>
      <c r="G10" s="66">
        <f>'5.4'!F12</f>
        <v>122</v>
      </c>
      <c r="H10" s="66">
        <f>'5.4'!G12</f>
        <v>93</v>
      </c>
      <c r="I10" s="66">
        <f>'5.4'!H12</f>
        <v>50</v>
      </c>
      <c r="J10" s="66">
        <f>'5.4'!I12</f>
        <v>54</v>
      </c>
      <c r="K10" s="66">
        <f>'5.4'!J12</f>
        <v>71</v>
      </c>
      <c r="L10" s="66">
        <f>'5.4'!K12</f>
        <v>63</v>
      </c>
      <c r="M10" s="66">
        <f>'5.4'!L12</f>
        <v>80</v>
      </c>
      <c r="O10" t="s">
        <v>106</v>
      </c>
      <c r="P10" s="66" t="b">
        <f t="shared" ref="P10:Z10" si="7">AVERAGE(C10,C20,C30,C40)=C10</f>
        <v>1</v>
      </c>
      <c r="Q10" s="66" t="b">
        <f t="shared" si="7"/>
        <v>1</v>
      </c>
      <c r="R10" s="66" t="b">
        <f t="shared" si="7"/>
        <v>1</v>
      </c>
      <c r="S10" s="66" t="b">
        <f t="shared" si="7"/>
        <v>1</v>
      </c>
      <c r="T10" s="66" t="b">
        <f t="shared" si="7"/>
        <v>1</v>
      </c>
      <c r="U10" s="66" t="b">
        <f t="shared" si="7"/>
        <v>1</v>
      </c>
      <c r="V10" s="66" t="b">
        <f t="shared" si="7"/>
        <v>1</v>
      </c>
      <c r="W10" s="66" t="b">
        <f t="shared" si="7"/>
        <v>1</v>
      </c>
      <c r="X10" s="66" t="b">
        <f t="shared" si="7"/>
        <v>1</v>
      </c>
      <c r="Y10" s="66" t="b">
        <f t="shared" si="7"/>
        <v>1</v>
      </c>
      <c r="Z10" s="66" t="b">
        <f t="shared" si="7"/>
        <v>1</v>
      </c>
    </row>
    <row r="11" spans="1:26" x14ac:dyDescent="0.2">
      <c r="A11">
        <v>5.4</v>
      </c>
      <c r="B11" t="s">
        <v>159</v>
      </c>
      <c r="C11" s="67">
        <f>'5.4'!B13</f>
        <v>2</v>
      </c>
      <c r="D11" s="67">
        <f>'5.4'!C13</f>
        <v>1</v>
      </c>
      <c r="E11" s="67">
        <f>'5.4'!D13</f>
        <v>0</v>
      </c>
      <c r="F11" s="67">
        <f>'5.4'!E13</f>
        <v>0</v>
      </c>
      <c r="G11" s="67">
        <f>'5.4'!F13</f>
        <v>0</v>
      </c>
      <c r="H11" s="67">
        <f>'5.4'!G13</f>
        <v>0</v>
      </c>
      <c r="I11" s="67">
        <f>'5.4'!H13</f>
        <v>0</v>
      </c>
      <c r="J11" s="67">
        <f>'5.4'!I13</f>
        <v>0</v>
      </c>
      <c r="K11" s="67">
        <f>'5.4'!J13</f>
        <v>0</v>
      </c>
      <c r="L11" s="67">
        <f>'5.4'!K13</f>
        <v>0</v>
      </c>
      <c r="M11" s="67">
        <f>'5.4'!L13</f>
        <v>0</v>
      </c>
      <c r="O11" t="s">
        <v>159</v>
      </c>
      <c r="P11" s="67" t="b">
        <f t="shared" ref="P11:Z11" si="8">AVERAGE(C11,C21,C31,C41)=C11</f>
        <v>1</v>
      </c>
      <c r="Q11" s="67" t="b">
        <f t="shared" si="8"/>
        <v>1</v>
      </c>
      <c r="R11" s="67" t="b">
        <f t="shared" si="8"/>
        <v>1</v>
      </c>
      <c r="S11" s="67" t="b">
        <f t="shared" si="8"/>
        <v>1</v>
      </c>
      <c r="T11" s="67" t="b">
        <f t="shared" si="8"/>
        <v>1</v>
      </c>
      <c r="U11" s="67" t="b">
        <f t="shared" si="8"/>
        <v>1</v>
      </c>
      <c r="V11" s="67" t="b">
        <f t="shared" si="8"/>
        <v>1</v>
      </c>
      <c r="W11" s="67" t="b">
        <f t="shared" si="8"/>
        <v>1</v>
      </c>
      <c r="X11" s="67" t="b">
        <f t="shared" si="8"/>
        <v>1</v>
      </c>
      <c r="Y11" s="67" t="b">
        <f t="shared" si="8"/>
        <v>1</v>
      </c>
      <c r="Z11" s="67" t="b">
        <f t="shared" si="8"/>
        <v>1</v>
      </c>
    </row>
    <row r="12" spans="1:26" x14ac:dyDescent="0.2">
      <c r="A12">
        <v>5.4</v>
      </c>
      <c r="B12" t="s">
        <v>107</v>
      </c>
      <c r="C12" s="32">
        <f>SUM(C3:C11)</f>
        <v>30938</v>
      </c>
      <c r="D12" s="32">
        <f t="shared" ref="D12:M12" si="9">SUM(D3:D11)</f>
        <v>27938</v>
      </c>
      <c r="E12" s="32">
        <f t="shared" si="9"/>
        <v>25817</v>
      </c>
      <c r="F12" s="32">
        <f t="shared" si="9"/>
        <v>21923</v>
      </c>
      <c r="G12" s="32">
        <f t="shared" si="9"/>
        <v>18561</v>
      </c>
      <c r="H12" s="32">
        <f t="shared" si="9"/>
        <v>16306</v>
      </c>
      <c r="I12" s="32">
        <f t="shared" si="9"/>
        <v>11726</v>
      </c>
      <c r="J12" s="32">
        <f t="shared" si="9"/>
        <v>10955</v>
      </c>
      <c r="K12" s="32">
        <f t="shared" si="9"/>
        <v>11903</v>
      </c>
      <c r="L12" s="32">
        <f t="shared" si="9"/>
        <v>12888</v>
      </c>
      <c r="M12" s="32">
        <f t="shared" si="9"/>
        <v>12977</v>
      </c>
      <c r="O12" t="s">
        <v>107</v>
      </c>
      <c r="P12" s="32" t="b">
        <f t="shared" ref="P12:Z12" si="10">AVERAGE(C12,C22,C32,C42)=C12</f>
        <v>1</v>
      </c>
      <c r="Q12" s="32" t="b">
        <f t="shared" si="10"/>
        <v>1</v>
      </c>
      <c r="R12" s="32" t="b">
        <f t="shared" si="10"/>
        <v>1</v>
      </c>
      <c r="S12" s="32" t="b">
        <f t="shared" si="10"/>
        <v>1</v>
      </c>
      <c r="T12" s="32" t="b">
        <f t="shared" si="10"/>
        <v>1</v>
      </c>
      <c r="U12" s="32" t="b">
        <f t="shared" si="10"/>
        <v>1</v>
      </c>
      <c r="V12" s="32" t="b">
        <f t="shared" si="10"/>
        <v>1</v>
      </c>
      <c r="W12" s="32" t="b">
        <f t="shared" si="10"/>
        <v>1</v>
      </c>
      <c r="X12" s="32" t="b">
        <f t="shared" si="10"/>
        <v>1</v>
      </c>
      <c r="Y12" s="32" t="b">
        <f t="shared" si="10"/>
        <v>1</v>
      </c>
      <c r="Z12" s="32" t="b">
        <f t="shared" si="10"/>
        <v>1</v>
      </c>
    </row>
    <row r="13" spans="1:26" x14ac:dyDescent="0.2">
      <c r="A13">
        <v>5.5</v>
      </c>
      <c r="B13" t="s">
        <v>156</v>
      </c>
      <c r="C13" s="59">
        <f>SUM('5.5'!C5,'5.5'!C16)</f>
        <v>1844</v>
      </c>
      <c r="D13" s="59">
        <f>SUM('5.5'!D5,'5.5'!D16)</f>
        <v>1697</v>
      </c>
      <c r="E13" s="59">
        <f>SUM('5.5'!E5,'5.5'!E16)</f>
        <v>1607</v>
      </c>
      <c r="F13" s="59">
        <f>SUM('5.5'!F5,'5.5'!F16)</f>
        <v>1554</v>
      </c>
      <c r="G13" s="59">
        <f>SUM('5.5'!G5,'5.5'!G16)</f>
        <v>1307</v>
      </c>
      <c r="H13" s="59">
        <f>SUM('5.5'!H5,'5.5'!H16)</f>
        <v>1154</v>
      </c>
      <c r="I13" s="59">
        <f>SUM('5.5'!I5,'5.5'!I16)</f>
        <v>647</v>
      </c>
      <c r="J13" s="59">
        <f>SUM('5.5'!J5,'5.5'!J16)</f>
        <v>566</v>
      </c>
      <c r="K13" s="59">
        <f>SUM('5.5'!K5,'5.5'!K16)</f>
        <v>546</v>
      </c>
      <c r="L13" s="59">
        <f>SUM('5.5'!L5,'5.5'!L16)</f>
        <v>659</v>
      </c>
      <c r="M13" s="59">
        <f>SUM('5.5'!M5,'5.5'!M16)</f>
        <v>613</v>
      </c>
    </row>
    <row r="14" spans="1:26" x14ac:dyDescent="0.2">
      <c r="A14">
        <v>5.5</v>
      </c>
      <c r="B14" t="s">
        <v>157</v>
      </c>
      <c r="C14" s="60">
        <f>SUM('5.5'!C6,'5.5'!C17)</f>
        <v>0</v>
      </c>
      <c r="D14" s="60">
        <f>SUM('5.5'!D6,'5.5'!D17)</f>
        <v>2</v>
      </c>
      <c r="E14" s="60">
        <f>SUM('5.5'!E6,'5.5'!E17)</f>
        <v>0</v>
      </c>
      <c r="F14" s="60">
        <f>SUM('5.5'!F6,'5.5'!F17)</f>
        <v>6</v>
      </c>
      <c r="G14" s="60">
        <f>SUM('5.5'!G6,'5.5'!G17)</f>
        <v>3</v>
      </c>
      <c r="H14" s="60">
        <f>SUM('5.5'!H6,'5.5'!H17)</f>
        <v>2</v>
      </c>
      <c r="I14" s="60">
        <f>SUM('5.5'!I6,'5.5'!I17)</f>
        <v>1</v>
      </c>
      <c r="J14" s="60">
        <f>SUM('5.5'!J6,'5.5'!J17)</f>
        <v>4</v>
      </c>
      <c r="K14" s="60">
        <f>SUM('5.5'!K6,'5.5'!K17)</f>
        <v>1</v>
      </c>
      <c r="L14" s="60">
        <f>SUM('5.5'!L6,'5.5'!L17)</f>
        <v>1</v>
      </c>
      <c r="M14" s="60">
        <f>SUM('5.5'!M6,'5.5'!M17)</f>
        <v>2</v>
      </c>
    </row>
    <row r="15" spans="1:26" x14ac:dyDescent="0.2">
      <c r="A15">
        <v>5.5</v>
      </c>
      <c r="B15" t="s">
        <v>102</v>
      </c>
      <c r="C15" s="61">
        <f>SUM('5.5'!C7,'5.5'!C18)</f>
        <v>21298</v>
      </c>
      <c r="D15" s="61">
        <f>SUM('5.5'!D7,'5.5'!D18)</f>
        <v>19158</v>
      </c>
      <c r="E15" s="61">
        <f>SUM('5.5'!E7,'5.5'!E18)</f>
        <v>17699</v>
      </c>
      <c r="F15" s="61">
        <f>SUM('5.5'!F7,'5.5'!F18)</f>
        <v>15185</v>
      </c>
      <c r="G15" s="61">
        <f>SUM('5.5'!G7,'5.5'!G18)</f>
        <v>12519</v>
      </c>
      <c r="H15" s="61">
        <f>SUM('5.5'!H7,'5.5'!H18)</f>
        <v>11177</v>
      </c>
      <c r="I15" s="61">
        <f>SUM('5.5'!I7,'5.5'!I18)</f>
        <v>8239</v>
      </c>
      <c r="J15" s="61">
        <f>SUM('5.5'!J7,'5.5'!J18)</f>
        <v>7423</v>
      </c>
      <c r="K15" s="61">
        <f>SUM('5.5'!K7,'5.5'!K18)</f>
        <v>8305</v>
      </c>
      <c r="L15" s="61">
        <f>SUM('5.5'!L7,'5.5'!L18)</f>
        <v>9222</v>
      </c>
      <c r="M15" s="61">
        <f>SUM('5.5'!M7,'5.5'!M18)</f>
        <v>9371</v>
      </c>
    </row>
    <row r="16" spans="1:26" x14ac:dyDescent="0.2">
      <c r="A16">
        <v>5.5</v>
      </c>
      <c r="B16" t="s">
        <v>103</v>
      </c>
      <c r="C16" s="62">
        <f>SUM('5.5'!C8,'5.5'!C19)</f>
        <v>2322</v>
      </c>
      <c r="D16" s="62">
        <f>SUM('5.5'!D8,'5.5'!D19)</f>
        <v>2069</v>
      </c>
      <c r="E16" s="62">
        <f>SUM('5.5'!E8,'5.5'!E19)</f>
        <v>2194</v>
      </c>
      <c r="F16" s="62">
        <f>SUM('5.5'!F8,'5.5'!F19)</f>
        <v>1711</v>
      </c>
      <c r="G16" s="62">
        <f>SUM('5.5'!G8,'5.5'!G19)</f>
        <v>1537</v>
      </c>
      <c r="H16" s="62">
        <f>SUM('5.5'!H8,'5.5'!H19)</f>
        <v>1457</v>
      </c>
      <c r="I16" s="62">
        <f>SUM('5.5'!I8,'5.5'!I19)</f>
        <v>1099</v>
      </c>
      <c r="J16" s="62">
        <f>SUM('5.5'!J8,'5.5'!J19)</f>
        <v>1262</v>
      </c>
      <c r="K16" s="62">
        <f>SUM('5.5'!K8,'5.5'!K19)</f>
        <v>1285</v>
      </c>
      <c r="L16" s="62">
        <f>SUM('5.5'!L8,'5.5'!L19)</f>
        <v>1120</v>
      </c>
      <c r="M16" s="62">
        <f>SUM('5.5'!M8,'5.5'!M19)</f>
        <v>1032</v>
      </c>
    </row>
    <row r="17" spans="1:13" x14ac:dyDescent="0.2">
      <c r="A17">
        <v>5.5</v>
      </c>
      <c r="B17" t="s">
        <v>104</v>
      </c>
      <c r="C17" s="63">
        <f>SUM('5.5'!C9,'5.5'!C20)</f>
        <v>838</v>
      </c>
      <c r="D17" s="63">
        <f>SUM('5.5'!D9,'5.5'!D20)</f>
        <v>674</v>
      </c>
      <c r="E17" s="63">
        <f>SUM('5.5'!E9,'5.5'!E20)</f>
        <v>443</v>
      </c>
      <c r="F17" s="63">
        <f>SUM('5.5'!F9,'5.5'!F20)</f>
        <v>342</v>
      </c>
      <c r="G17" s="63">
        <f>SUM('5.5'!G9,'5.5'!G20)</f>
        <v>307</v>
      </c>
      <c r="H17" s="63">
        <f>SUM('5.5'!H9,'5.5'!H20)</f>
        <v>230</v>
      </c>
      <c r="I17" s="63">
        <f>SUM('5.5'!I9,'5.5'!I20)</f>
        <v>146</v>
      </c>
      <c r="J17" s="63">
        <f>SUM('5.5'!J9,'5.5'!J20)</f>
        <v>140</v>
      </c>
      <c r="K17" s="63">
        <f>SUM('5.5'!K9,'5.5'!K20)</f>
        <v>135</v>
      </c>
      <c r="L17" s="63">
        <f>SUM('5.5'!L9,'5.5'!L20)</f>
        <v>146</v>
      </c>
      <c r="M17" s="63">
        <f>SUM('5.5'!M9,'5.5'!M20)</f>
        <v>155</v>
      </c>
    </row>
    <row r="18" spans="1:13" x14ac:dyDescent="0.2">
      <c r="A18">
        <v>5.5</v>
      </c>
      <c r="B18" t="s">
        <v>105</v>
      </c>
      <c r="C18" s="64">
        <f>SUM('5.5'!C10,'5.5'!C21)</f>
        <v>3716</v>
      </c>
      <c r="D18" s="64">
        <f>SUM('5.5'!D10,'5.5'!D21)</f>
        <v>3574</v>
      </c>
      <c r="E18" s="64">
        <f>SUM('5.5'!E10,'5.5'!E21)</f>
        <v>3187</v>
      </c>
      <c r="F18" s="64">
        <f>SUM('5.5'!F10,'5.5'!F21)</f>
        <v>2725</v>
      </c>
      <c r="G18" s="64">
        <f>SUM('5.5'!G10,'5.5'!G21)</f>
        <v>2530</v>
      </c>
      <c r="H18" s="64">
        <f>SUM('5.5'!H10,'5.5'!H21)</f>
        <v>1954</v>
      </c>
      <c r="I18" s="64">
        <f>SUM('5.5'!I10,'5.5'!I21)</f>
        <v>1386</v>
      </c>
      <c r="J18" s="64">
        <f>SUM('5.5'!J10,'5.5'!J21)</f>
        <v>1375</v>
      </c>
      <c r="K18" s="64">
        <f>SUM('5.5'!K10,'5.5'!K21)</f>
        <v>1370</v>
      </c>
      <c r="L18" s="64">
        <f>SUM('5.5'!L10,'5.5'!L21)</f>
        <v>1473</v>
      </c>
      <c r="M18" s="64">
        <f>SUM('5.5'!M10,'5.5'!M21)</f>
        <v>1454</v>
      </c>
    </row>
    <row r="19" spans="1:13" x14ac:dyDescent="0.2">
      <c r="A19">
        <v>5.5</v>
      </c>
      <c r="B19" t="s">
        <v>158</v>
      </c>
      <c r="C19" s="65">
        <f>SUM('5.5'!C11,'5.5'!C22)</f>
        <v>711</v>
      </c>
      <c r="D19" s="65">
        <f>SUM('5.5'!D11,'5.5'!D22)</f>
        <v>569</v>
      </c>
      <c r="E19" s="65">
        <f>SUM('5.5'!E11,'5.5'!E22)</f>
        <v>492</v>
      </c>
      <c r="F19" s="65">
        <f>SUM('5.5'!F11,'5.5'!F22)</f>
        <v>280</v>
      </c>
      <c r="G19" s="65">
        <f>SUM('5.5'!G11,'5.5'!G22)</f>
        <v>236</v>
      </c>
      <c r="H19" s="65">
        <f>SUM('5.5'!H11,'5.5'!H22)</f>
        <v>239</v>
      </c>
      <c r="I19" s="65">
        <f>SUM('5.5'!I11,'5.5'!I22)</f>
        <v>158</v>
      </c>
      <c r="J19" s="65">
        <f>SUM('5.5'!J11,'5.5'!J22)</f>
        <v>131</v>
      </c>
      <c r="K19" s="65">
        <f>SUM('5.5'!K11,'5.5'!K22)</f>
        <v>190</v>
      </c>
      <c r="L19" s="65">
        <f>SUM('5.5'!L11,'5.5'!L22)</f>
        <v>204</v>
      </c>
      <c r="M19" s="65">
        <f>SUM('5.5'!M11,'5.5'!M22)</f>
        <v>270</v>
      </c>
    </row>
    <row r="20" spans="1:13" x14ac:dyDescent="0.2">
      <c r="A20">
        <v>5.5</v>
      </c>
      <c r="B20" t="s">
        <v>106</v>
      </c>
      <c r="C20" s="66">
        <f>SUM('5.5'!C12,'5.5'!C23)</f>
        <v>207</v>
      </c>
      <c r="D20" s="66">
        <f>SUM('5.5'!D12,'5.5'!D23)</f>
        <v>194</v>
      </c>
      <c r="E20" s="66">
        <f>SUM('5.5'!E12,'5.5'!E23)</f>
        <v>195</v>
      </c>
      <c r="F20" s="66">
        <f>SUM('5.5'!F12,'5.5'!F23)</f>
        <v>120</v>
      </c>
      <c r="G20" s="66">
        <f>SUM('5.5'!G12,'5.5'!G23)</f>
        <v>122</v>
      </c>
      <c r="H20" s="66">
        <f>SUM('5.5'!H12,'5.5'!H23)</f>
        <v>93</v>
      </c>
      <c r="I20" s="66">
        <f>SUM('5.5'!I12,'5.5'!I23)</f>
        <v>50</v>
      </c>
      <c r="J20" s="66">
        <f>SUM('5.5'!J12,'5.5'!J23)</f>
        <v>54</v>
      </c>
      <c r="K20" s="66">
        <f>SUM('5.5'!K12,'5.5'!K23)</f>
        <v>71</v>
      </c>
      <c r="L20" s="66">
        <f>SUM('5.5'!L12,'5.5'!L23)</f>
        <v>63</v>
      </c>
      <c r="M20" s="66">
        <f>SUM('5.5'!M12,'5.5'!M23)</f>
        <v>80</v>
      </c>
    </row>
    <row r="21" spans="1:13" x14ac:dyDescent="0.2">
      <c r="A21">
        <v>5.5</v>
      </c>
      <c r="B21" t="s">
        <v>159</v>
      </c>
      <c r="C21" s="67">
        <f>SUM('5.5'!C13,'5.5'!C24)</f>
        <v>2</v>
      </c>
      <c r="D21" s="67">
        <f>SUM('5.5'!D13,'5.5'!D24)</f>
        <v>1</v>
      </c>
      <c r="E21" s="67">
        <f>SUM('5.5'!E13,'5.5'!E24)</f>
        <v>0</v>
      </c>
      <c r="F21" s="67">
        <f>SUM('5.5'!F13,'5.5'!F24)</f>
        <v>0</v>
      </c>
      <c r="G21" s="67">
        <f>SUM('5.5'!G13,'5.5'!G24)</f>
        <v>0</v>
      </c>
      <c r="H21" s="67">
        <f>SUM('5.5'!H13,'5.5'!H24)</f>
        <v>0</v>
      </c>
      <c r="I21" s="67">
        <f>SUM('5.5'!I13,'5.5'!I24)</f>
        <v>0</v>
      </c>
      <c r="J21" s="67">
        <f>SUM('5.5'!J13,'5.5'!J24)</f>
        <v>0</v>
      </c>
      <c r="K21" s="67">
        <f>SUM('5.5'!K13,'5.5'!K24)</f>
        <v>0</v>
      </c>
      <c r="L21" s="67">
        <f>SUM('5.5'!L13,'5.5'!L24)</f>
        <v>0</v>
      </c>
      <c r="M21" s="67">
        <f>SUM('5.5'!M13,'5.5'!M24)</f>
        <v>0</v>
      </c>
    </row>
    <row r="22" spans="1:13" x14ac:dyDescent="0.2">
      <c r="A22">
        <v>5.5</v>
      </c>
      <c r="B22" t="s">
        <v>107</v>
      </c>
      <c r="C22" s="32">
        <f>SUM('5.5'!C15,'5.5'!C26)</f>
        <v>30938</v>
      </c>
      <c r="D22" s="32">
        <f>SUM('5.5'!D15,'5.5'!D26)</f>
        <v>27938</v>
      </c>
      <c r="E22" s="32">
        <f>SUM('5.5'!E15,'5.5'!E26)</f>
        <v>25817</v>
      </c>
      <c r="F22" s="32">
        <f>SUM('5.5'!F15,'5.5'!F26)</f>
        <v>21923</v>
      </c>
      <c r="G22" s="32">
        <f>SUM('5.5'!G15,'5.5'!G26)</f>
        <v>18561</v>
      </c>
      <c r="H22" s="32">
        <f>SUM('5.5'!H15,'5.5'!H26)</f>
        <v>16306</v>
      </c>
      <c r="I22" s="32">
        <f>SUM('5.5'!I15,'5.5'!I26)</f>
        <v>11726</v>
      </c>
      <c r="J22" s="32">
        <f>SUM('5.5'!J15,'5.5'!J26)</f>
        <v>10955</v>
      </c>
      <c r="K22" s="32">
        <f>SUM('5.5'!K15,'5.5'!K26)</f>
        <v>11903</v>
      </c>
      <c r="L22" s="32">
        <f>SUM('5.5'!L15,'5.5'!L26)</f>
        <v>12888</v>
      </c>
      <c r="M22" s="32">
        <f>SUM('5.5'!M15,'5.5'!M26)</f>
        <v>12977</v>
      </c>
    </row>
    <row r="23" spans="1:13" x14ac:dyDescent="0.2">
      <c r="A23">
        <v>5.6</v>
      </c>
      <c r="B23" t="s">
        <v>156</v>
      </c>
      <c r="C23" s="59">
        <f>SUM('5.6'!D5,'5.6'!D15,'5.6'!D25)</f>
        <v>1844</v>
      </c>
      <c r="D23" s="59">
        <f>SUM('5.6'!E5,'5.6'!E15,'5.6'!E25)</f>
        <v>1697</v>
      </c>
      <c r="E23" s="59">
        <f>SUM('5.6'!F5,'5.6'!F15,'5.6'!F25)</f>
        <v>1607</v>
      </c>
      <c r="F23" s="59">
        <f>SUM('5.6'!G5,'5.6'!G15,'5.6'!G25)</f>
        <v>1554</v>
      </c>
      <c r="G23" s="59">
        <f>SUM('5.6'!H5,'5.6'!H15,'5.6'!H25)</f>
        <v>1307</v>
      </c>
      <c r="H23" s="59">
        <f>SUM('5.6'!I5,'5.6'!I15,'5.6'!I25)</f>
        <v>1154</v>
      </c>
      <c r="I23" s="59">
        <f>SUM('5.6'!J5,'5.6'!J15,'5.6'!J25)</f>
        <v>647</v>
      </c>
      <c r="J23" s="59">
        <f>SUM('5.6'!K5,'5.6'!K15,'5.6'!K25)</f>
        <v>566</v>
      </c>
      <c r="K23" s="59">
        <f>SUM('5.6'!L5,'5.6'!L15,'5.6'!L25)</f>
        <v>546</v>
      </c>
      <c r="L23" s="59">
        <f>SUM('5.6'!M5,'5.6'!M15,'5.6'!M25)</f>
        <v>659</v>
      </c>
      <c r="M23" s="59">
        <f>SUM('5.6'!N5,'5.6'!N15,'5.6'!N25)</f>
        <v>613</v>
      </c>
    </row>
    <row r="24" spans="1:13" x14ac:dyDescent="0.2">
      <c r="A24">
        <v>5.6</v>
      </c>
      <c r="B24" t="s">
        <v>157</v>
      </c>
      <c r="C24" s="60">
        <f>SUM('5.6'!D6,'5.6'!D16,'5.6'!D26)</f>
        <v>0</v>
      </c>
      <c r="D24" s="60">
        <f>SUM('5.6'!E6,'5.6'!E16,'5.6'!E26)</f>
        <v>2</v>
      </c>
      <c r="E24" s="60">
        <f>SUM('5.6'!F6,'5.6'!F16,'5.6'!F26)</f>
        <v>0</v>
      </c>
      <c r="F24" s="60">
        <f>SUM('5.6'!G6,'5.6'!G16,'5.6'!G26)</f>
        <v>6</v>
      </c>
      <c r="G24" s="60">
        <f>SUM('5.6'!H6,'5.6'!H16,'5.6'!H26)</f>
        <v>3</v>
      </c>
      <c r="H24" s="60">
        <f>SUM('5.6'!I6,'5.6'!I16,'5.6'!I26)</f>
        <v>2</v>
      </c>
      <c r="I24" s="60">
        <f>SUM('5.6'!J6,'5.6'!J16,'5.6'!J26)</f>
        <v>1</v>
      </c>
      <c r="J24" s="60">
        <f>SUM('5.6'!K6,'5.6'!K16,'5.6'!K26)</f>
        <v>4</v>
      </c>
      <c r="K24" s="60">
        <f>SUM('5.6'!L6,'5.6'!L16,'5.6'!L26)</f>
        <v>1</v>
      </c>
      <c r="L24" s="60">
        <f>SUM('5.6'!M6,'5.6'!M16,'5.6'!M26)</f>
        <v>1</v>
      </c>
      <c r="M24" s="60">
        <f>SUM('5.6'!N6,'5.6'!N16,'5.6'!N26)</f>
        <v>2</v>
      </c>
    </row>
    <row r="25" spans="1:13" x14ac:dyDescent="0.2">
      <c r="A25">
        <v>5.6</v>
      </c>
      <c r="B25" t="s">
        <v>102</v>
      </c>
      <c r="C25" s="61">
        <f>SUM('5.6'!D7,'5.6'!D17,'5.6'!D27)</f>
        <v>21298</v>
      </c>
      <c r="D25" s="61">
        <f>SUM('5.6'!E7,'5.6'!E17,'5.6'!E27)</f>
        <v>19158</v>
      </c>
      <c r="E25" s="61">
        <f>SUM('5.6'!F7,'5.6'!F17,'5.6'!F27)</f>
        <v>17699</v>
      </c>
      <c r="F25" s="61">
        <f>SUM('5.6'!G7,'5.6'!G17,'5.6'!G27)</f>
        <v>15185</v>
      </c>
      <c r="G25" s="61">
        <f>SUM('5.6'!H7,'5.6'!H17,'5.6'!H27)</f>
        <v>12519</v>
      </c>
      <c r="H25" s="61">
        <f>SUM('5.6'!I7,'5.6'!I17,'5.6'!I27)</f>
        <v>11177</v>
      </c>
      <c r="I25" s="61">
        <f>SUM('5.6'!J7,'5.6'!J17,'5.6'!J27)</f>
        <v>8239</v>
      </c>
      <c r="J25" s="61">
        <f>SUM('5.6'!K7,'5.6'!K17,'5.6'!K27)</f>
        <v>7423</v>
      </c>
      <c r="K25" s="61">
        <f>SUM('5.6'!L7,'5.6'!L17,'5.6'!L27)</f>
        <v>8305</v>
      </c>
      <c r="L25" s="61">
        <f>SUM('5.6'!M7,'5.6'!M17,'5.6'!M27)</f>
        <v>9222</v>
      </c>
      <c r="M25" s="61">
        <f>SUM('5.6'!N7,'5.6'!N17,'5.6'!N27)</f>
        <v>9371</v>
      </c>
    </row>
    <row r="26" spans="1:13" x14ac:dyDescent="0.2">
      <c r="A26">
        <v>5.6</v>
      </c>
      <c r="B26" t="s">
        <v>103</v>
      </c>
      <c r="C26" s="62">
        <f>SUM('5.6'!D8,'5.6'!D18,'5.6'!D28)</f>
        <v>2322</v>
      </c>
      <c r="D26" s="62">
        <f>SUM('5.6'!E8,'5.6'!E18,'5.6'!E28)</f>
        <v>2069</v>
      </c>
      <c r="E26" s="62">
        <f>SUM('5.6'!F8,'5.6'!F18,'5.6'!F28)</f>
        <v>2194</v>
      </c>
      <c r="F26" s="62">
        <f>SUM('5.6'!G8,'5.6'!G18,'5.6'!G28)</f>
        <v>1711</v>
      </c>
      <c r="G26" s="62">
        <f>SUM('5.6'!H8,'5.6'!H18,'5.6'!H28)</f>
        <v>1537</v>
      </c>
      <c r="H26" s="62">
        <f>SUM('5.6'!I8,'5.6'!I18,'5.6'!I28)</f>
        <v>1457</v>
      </c>
      <c r="I26" s="62">
        <f>SUM('5.6'!J8,'5.6'!J18,'5.6'!J28)</f>
        <v>1099</v>
      </c>
      <c r="J26" s="62">
        <f>SUM('5.6'!K8,'5.6'!K18,'5.6'!K28)</f>
        <v>1262</v>
      </c>
      <c r="K26" s="62">
        <f>SUM('5.6'!L8,'5.6'!L18,'5.6'!L28)</f>
        <v>1285</v>
      </c>
      <c r="L26" s="62">
        <f>SUM('5.6'!M8,'5.6'!M18,'5.6'!M28)</f>
        <v>1120</v>
      </c>
      <c r="M26" s="62">
        <f>SUM('5.6'!N8,'5.6'!N18,'5.6'!N28)</f>
        <v>1032</v>
      </c>
    </row>
    <row r="27" spans="1:13" x14ac:dyDescent="0.2">
      <c r="A27">
        <v>5.6</v>
      </c>
      <c r="B27" t="s">
        <v>104</v>
      </c>
      <c r="C27" s="63">
        <f>SUM('5.6'!D9,'5.6'!D19,'5.6'!D29)</f>
        <v>838</v>
      </c>
      <c r="D27" s="63">
        <f>SUM('5.6'!E9,'5.6'!E19,'5.6'!E29)</f>
        <v>674</v>
      </c>
      <c r="E27" s="63">
        <f>SUM('5.6'!F9,'5.6'!F19,'5.6'!F29)</f>
        <v>443</v>
      </c>
      <c r="F27" s="63">
        <f>SUM('5.6'!G9,'5.6'!G19,'5.6'!G29)</f>
        <v>342</v>
      </c>
      <c r="G27" s="63">
        <f>SUM('5.6'!H9,'5.6'!H19,'5.6'!H29)</f>
        <v>307</v>
      </c>
      <c r="H27" s="63">
        <f>SUM('5.6'!I9,'5.6'!I19,'5.6'!I29)</f>
        <v>230</v>
      </c>
      <c r="I27" s="63">
        <f>SUM('5.6'!J9,'5.6'!J19,'5.6'!J29)</f>
        <v>146</v>
      </c>
      <c r="J27" s="63">
        <f>SUM('5.6'!K9,'5.6'!K19,'5.6'!K29)</f>
        <v>140</v>
      </c>
      <c r="K27" s="63">
        <f>SUM('5.6'!L9,'5.6'!L19,'5.6'!L29)</f>
        <v>135</v>
      </c>
      <c r="L27" s="63">
        <f>SUM('5.6'!M9,'5.6'!M19,'5.6'!M29)</f>
        <v>146</v>
      </c>
      <c r="M27" s="63">
        <f>SUM('5.6'!N9,'5.6'!N19,'5.6'!N29)</f>
        <v>155</v>
      </c>
    </row>
    <row r="28" spans="1:13" x14ac:dyDescent="0.2">
      <c r="A28">
        <v>5.6</v>
      </c>
      <c r="B28" t="s">
        <v>105</v>
      </c>
      <c r="C28" s="64">
        <f>SUM('5.6'!D10,'5.6'!D20,'5.6'!D30)</f>
        <v>3716</v>
      </c>
      <c r="D28" s="64">
        <f>SUM('5.6'!E10,'5.6'!E20,'5.6'!E30)</f>
        <v>3574</v>
      </c>
      <c r="E28" s="64">
        <f>SUM('5.6'!F10,'5.6'!F20,'5.6'!F30)</f>
        <v>3187</v>
      </c>
      <c r="F28" s="64">
        <f>SUM('5.6'!G10,'5.6'!G20,'5.6'!G30)</f>
        <v>2725</v>
      </c>
      <c r="G28" s="64">
        <f>SUM('5.6'!H10,'5.6'!H20,'5.6'!H30)</f>
        <v>2530</v>
      </c>
      <c r="H28" s="64">
        <f>SUM('5.6'!I10,'5.6'!I20,'5.6'!I30)</f>
        <v>1954</v>
      </c>
      <c r="I28" s="64">
        <f>SUM('5.6'!J10,'5.6'!J20,'5.6'!J30)</f>
        <v>1386</v>
      </c>
      <c r="J28" s="64">
        <f>SUM('5.6'!K10,'5.6'!K20,'5.6'!K30)</f>
        <v>1375</v>
      </c>
      <c r="K28" s="64">
        <f>SUM('5.6'!L10,'5.6'!L20,'5.6'!L30)</f>
        <v>1370</v>
      </c>
      <c r="L28" s="64">
        <f>SUM('5.6'!M10,'5.6'!M20,'5.6'!M30)</f>
        <v>1473</v>
      </c>
      <c r="M28" s="64">
        <f>SUM('5.6'!N10,'5.6'!N20,'5.6'!N30)</f>
        <v>1454</v>
      </c>
    </row>
    <row r="29" spans="1:13" x14ac:dyDescent="0.2">
      <c r="A29">
        <v>5.6</v>
      </c>
      <c r="B29" t="s">
        <v>158</v>
      </c>
      <c r="C29" s="65">
        <f>SUM('5.6'!D11,'5.6'!D21,'5.6'!D31)</f>
        <v>711</v>
      </c>
      <c r="D29" s="65">
        <f>SUM('5.6'!E11,'5.6'!E21,'5.6'!E31)</f>
        <v>569</v>
      </c>
      <c r="E29" s="65">
        <f>SUM('5.6'!F11,'5.6'!F21,'5.6'!F31)</f>
        <v>492</v>
      </c>
      <c r="F29" s="65">
        <f>SUM('5.6'!G11,'5.6'!G21,'5.6'!G31)</f>
        <v>280</v>
      </c>
      <c r="G29" s="65">
        <f>SUM('5.6'!H11,'5.6'!H21,'5.6'!H31)</f>
        <v>236</v>
      </c>
      <c r="H29" s="65">
        <f>SUM('5.6'!I11,'5.6'!I21,'5.6'!I31)</f>
        <v>239</v>
      </c>
      <c r="I29" s="65">
        <f>SUM('5.6'!J11,'5.6'!J21,'5.6'!J31)</f>
        <v>158</v>
      </c>
      <c r="J29" s="65">
        <f>SUM('5.6'!K11,'5.6'!K21,'5.6'!K31)</f>
        <v>131</v>
      </c>
      <c r="K29" s="65">
        <f>SUM('5.6'!L11,'5.6'!L21,'5.6'!L31)</f>
        <v>190</v>
      </c>
      <c r="L29" s="65">
        <f>SUM('5.6'!M11,'5.6'!M21,'5.6'!M31)</f>
        <v>204</v>
      </c>
      <c r="M29" s="65">
        <f>SUM('5.6'!N11,'5.6'!N21,'5.6'!N31)</f>
        <v>270</v>
      </c>
    </row>
    <row r="30" spans="1:13" x14ac:dyDescent="0.2">
      <c r="A30">
        <v>5.6</v>
      </c>
      <c r="B30" t="s">
        <v>106</v>
      </c>
      <c r="C30" s="66">
        <f>SUM('5.6'!D12,'5.6'!D22,'5.6'!D32)</f>
        <v>207</v>
      </c>
      <c r="D30" s="66">
        <f>SUM('5.6'!E12,'5.6'!E22,'5.6'!E32)</f>
        <v>194</v>
      </c>
      <c r="E30" s="66">
        <f>SUM('5.6'!F12,'5.6'!F22,'5.6'!F32)</f>
        <v>195</v>
      </c>
      <c r="F30" s="66">
        <f>SUM('5.6'!G12,'5.6'!G22,'5.6'!G32)</f>
        <v>120</v>
      </c>
      <c r="G30" s="66">
        <f>SUM('5.6'!H12,'5.6'!H22,'5.6'!H32)</f>
        <v>122</v>
      </c>
      <c r="H30" s="66">
        <f>SUM('5.6'!I12,'5.6'!I22,'5.6'!I32)</f>
        <v>93</v>
      </c>
      <c r="I30" s="66">
        <f>SUM('5.6'!J12,'5.6'!J22,'5.6'!J32)</f>
        <v>50</v>
      </c>
      <c r="J30" s="66">
        <f>SUM('5.6'!K12,'5.6'!K22,'5.6'!K32)</f>
        <v>54</v>
      </c>
      <c r="K30" s="66">
        <f>SUM('5.6'!L12,'5.6'!L22,'5.6'!L32)</f>
        <v>71</v>
      </c>
      <c r="L30" s="66">
        <f>SUM('5.6'!M12,'5.6'!M22,'5.6'!M32)</f>
        <v>63</v>
      </c>
      <c r="M30" s="66">
        <f>SUM('5.6'!N12,'5.6'!N22,'5.6'!N32)</f>
        <v>80</v>
      </c>
    </row>
    <row r="31" spans="1:13" x14ac:dyDescent="0.2">
      <c r="A31">
        <v>5.6</v>
      </c>
      <c r="B31" t="s">
        <v>159</v>
      </c>
      <c r="C31" s="67">
        <f>SUM('5.6'!D13,'5.6'!D23,'5.6'!D33)</f>
        <v>2</v>
      </c>
      <c r="D31" s="67">
        <f>SUM('5.6'!E13,'5.6'!E23,'5.6'!E33)</f>
        <v>1</v>
      </c>
      <c r="E31" s="67">
        <f>SUM('5.6'!F13,'5.6'!F23,'5.6'!F33)</f>
        <v>0</v>
      </c>
      <c r="F31" s="67">
        <f>SUM('5.6'!G13,'5.6'!G23,'5.6'!G33)</f>
        <v>0</v>
      </c>
      <c r="G31" s="67">
        <f>SUM('5.6'!H13,'5.6'!H23,'5.6'!H33)</f>
        <v>0</v>
      </c>
      <c r="H31" s="67">
        <f>SUM('5.6'!I13,'5.6'!I23,'5.6'!I33)</f>
        <v>0</v>
      </c>
      <c r="I31" s="67">
        <f>SUM('5.6'!J13,'5.6'!J23,'5.6'!J33)</f>
        <v>0</v>
      </c>
      <c r="J31" s="67">
        <f>SUM('5.6'!K13,'5.6'!K23,'5.6'!K33)</f>
        <v>0</v>
      </c>
      <c r="K31" s="67">
        <f>SUM('5.6'!L13,'5.6'!L23,'5.6'!L33)</f>
        <v>0</v>
      </c>
      <c r="L31" s="67">
        <f>SUM('5.6'!M13,'5.6'!M23,'5.6'!M33)</f>
        <v>0</v>
      </c>
      <c r="M31" s="67">
        <f>SUM('5.6'!N13,'5.6'!N23,'5.6'!N33)</f>
        <v>0</v>
      </c>
    </row>
    <row r="32" spans="1:13" x14ac:dyDescent="0.2">
      <c r="A32">
        <v>5.6</v>
      </c>
      <c r="B32" t="s">
        <v>107</v>
      </c>
      <c r="C32" s="32">
        <f>SUM('5.6'!D14,'5.6'!D24,'5.6'!D34)</f>
        <v>30938</v>
      </c>
      <c r="D32" s="32">
        <f>SUM('5.6'!E14,'5.6'!E24,'5.6'!E34)</f>
        <v>27938</v>
      </c>
      <c r="E32" s="32">
        <f>SUM('5.6'!F14,'5.6'!F24,'5.6'!F34)</f>
        <v>25817</v>
      </c>
      <c r="F32" s="32">
        <f>SUM('5.6'!G14,'5.6'!G24,'5.6'!G34)</f>
        <v>21923</v>
      </c>
      <c r="G32" s="32">
        <f>SUM('5.6'!H14,'5.6'!H24,'5.6'!H34)</f>
        <v>18561</v>
      </c>
      <c r="H32" s="32">
        <f>SUM('5.6'!I14,'5.6'!I24,'5.6'!I34)</f>
        <v>16306</v>
      </c>
      <c r="I32" s="32">
        <f>SUM('5.6'!J14,'5.6'!J24,'5.6'!J34)</f>
        <v>11726</v>
      </c>
      <c r="J32" s="32">
        <f>SUM('5.6'!K14,'5.6'!K24,'5.6'!K34)</f>
        <v>10955</v>
      </c>
      <c r="K32" s="32">
        <f>SUM('5.6'!L14,'5.6'!L24,'5.6'!L34)</f>
        <v>11903</v>
      </c>
      <c r="L32" s="32">
        <f>SUM('5.6'!M14,'5.6'!M24,'5.6'!M34)</f>
        <v>12888</v>
      </c>
      <c r="M32" s="32">
        <f>SUM('5.6'!N14,'5.6'!N24,'5.6'!N34)</f>
        <v>12977</v>
      </c>
    </row>
    <row r="33" spans="1:26" x14ac:dyDescent="0.2">
      <c r="A33">
        <v>5.7</v>
      </c>
      <c r="B33" t="s">
        <v>156</v>
      </c>
      <c r="C33" s="59">
        <f>SUM('5.7'!D5,'5.7'!D15)</f>
        <v>1844</v>
      </c>
      <c r="D33" s="59">
        <f>SUM('5.7'!E5,'5.7'!E15)</f>
        <v>1697</v>
      </c>
      <c r="E33" s="59">
        <f>SUM('5.7'!F5,'5.7'!F15)</f>
        <v>1607</v>
      </c>
      <c r="F33" s="59">
        <f>SUM('5.7'!G5,'5.7'!G15)</f>
        <v>1554</v>
      </c>
      <c r="G33" s="59">
        <f>SUM('5.7'!H5,'5.7'!H15)</f>
        <v>1307</v>
      </c>
      <c r="H33" s="59">
        <f>SUM('5.7'!I5,'5.7'!I15)</f>
        <v>1154</v>
      </c>
      <c r="I33" s="59">
        <f>SUM('5.7'!J5,'5.7'!J15)</f>
        <v>647</v>
      </c>
      <c r="J33" s="59">
        <f>SUM('5.7'!K5,'5.7'!K15)</f>
        <v>566</v>
      </c>
      <c r="K33" s="59">
        <f>SUM('5.7'!L5,'5.7'!L15)</f>
        <v>546</v>
      </c>
      <c r="L33" s="59">
        <f>SUM('5.7'!M5,'5.7'!M15)</f>
        <v>659</v>
      </c>
      <c r="M33" s="59">
        <f>SUM('5.7'!N5,'5.7'!N15)</f>
        <v>613</v>
      </c>
    </row>
    <row r="34" spans="1:26" x14ac:dyDescent="0.2">
      <c r="A34">
        <v>5.7</v>
      </c>
      <c r="B34" t="s">
        <v>157</v>
      </c>
      <c r="C34" s="60">
        <f>SUM('5.7'!D6,'5.7'!D16)</f>
        <v>0</v>
      </c>
      <c r="D34" s="60">
        <f>SUM('5.7'!E6,'5.7'!E16)</f>
        <v>2</v>
      </c>
      <c r="E34" s="60">
        <f>SUM('5.7'!F6,'5.7'!F16)</f>
        <v>0</v>
      </c>
      <c r="F34" s="60">
        <f>SUM('5.7'!G6,'5.7'!G16)</f>
        <v>6</v>
      </c>
      <c r="G34" s="60">
        <f>SUM('5.7'!H6,'5.7'!H16)</f>
        <v>3</v>
      </c>
      <c r="H34" s="60">
        <f>SUM('5.7'!I6,'5.7'!I16)</f>
        <v>2</v>
      </c>
      <c r="I34" s="60">
        <f>SUM('5.7'!J6,'5.7'!J16)</f>
        <v>1</v>
      </c>
      <c r="J34" s="60">
        <f>SUM('5.7'!K6,'5.7'!K16)</f>
        <v>4</v>
      </c>
      <c r="K34" s="60">
        <f>SUM('5.7'!L6,'5.7'!L16)</f>
        <v>1</v>
      </c>
      <c r="L34" s="60">
        <f>SUM('5.7'!M6,'5.7'!M16)</f>
        <v>1</v>
      </c>
      <c r="M34" s="60">
        <f>SUM('5.7'!N6,'5.7'!N16)</f>
        <v>2</v>
      </c>
    </row>
    <row r="35" spans="1:26" x14ac:dyDescent="0.2">
      <c r="A35">
        <v>5.7</v>
      </c>
      <c r="B35" t="s">
        <v>102</v>
      </c>
      <c r="C35" s="61">
        <f>SUM('5.7'!D7,'5.7'!D17)</f>
        <v>21298</v>
      </c>
      <c r="D35" s="61">
        <f>SUM('5.7'!E7,'5.7'!E17)</f>
        <v>19158</v>
      </c>
      <c r="E35" s="61">
        <f>SUM('5.7'!F7,'5.7'!F17)</f>
        <v>17699</v>
      </c>
      <c r="F35" s="61">
        <f>SUM('5.7'!G7,'5.7'!G17)</f>
        <v>15185</v>
      </c>
      <c r="G35" s="61">
        <f>SUM('5.7'!H7,'5.7'!H17)</f>
        <v>12519</v>
      </c>
      <c r="H35" s="61">
        <f>SUM('5.7'!I7,'5.7'!I17)</f>
        <v>11177</v>
      </c>
      <c r="I35" s="61">
        <f>SUM('5.7'!J7,'5.7'!J17)</f>
        <v>8239</v>
      </c>
      <c r="J35" s="61">
        <f>SUM('5.7'!K7,'5.7'!K17)</f>
        <v>7423</v>
      </c>
      <c r="K35" s="61">
        <f>SUM('5.7'!L7,'5.7'!L17)</f>
        <v>8305</v>
      </c>
      <c r="L35" s="61">
        <f>SUM('5.7'!M7,'5.7'!M17)</f>
        <v>9222</v>
      </c>
      <c r="M35" s="61">
        <f>SUM('5.7'!N7,'5.7'!N17)</f>
        <v>9371</v>
      </c>
    </row>
    <row r="36" spans="1:26" x14ac:dyDescent="0.2">
      <c r="A36">
        <v>5.7</v>
      </c>
      <c r="B36" t="s">
        <v>103</v>
      </c>
      <c r="C36" s="62">
        <f>SUM('5.7'!D8,'5.7'!D18)</f>
        <v>2322</v>
      </c>
      <c r="D36" s="62">
        <f>SUM('5.7'!E8,'5.7'!E18)</f>
        <v>2069</v>
      </c>
      <c r="E36" s="62">
        <f>SUM('5.7'!F8,'5.7'!F18)</f>
        <v>2194</v>
      </c>
      <c r="F36" s="62">
        <f>SUM('5.7'!G8,'5.7'!G18)</f>
        <v>1711</v>
      </c>
      <c r="G36" s="62">
        <f>SUM('5.7'!H8,'5.7'!H18)</f>
        <v>1537</v>
      </c>
      <c r="H36" s="62">
        <f>SUM('5.7'!I8,'5.7'!I18)</f>
        <v>1457</v>
      </c>
      <c r="I36" s="62">
        <f>SUM('5.7'!J8,'5.7'!J18)</f>
        <v>1099</v>
      </c>
      <c r="J36" s="62">
        <f>SUM('5.7'!K8,'5.7'!K18)</f>
        <v>1262</v>
      </c>
      <c r="K36" s="62">
        <f>SUM('5.7'!L8,'5.7'!L18)</f>
        <v>1285</v>
      </c>
      <c r="L36" s="62">
        <f>SUM('5.7'!M8,'5.7'!M18)</f>
        <v>1120</v>
      </c>
      <c r="M36" s="62">
        <f>SUM('5.7'!N8,'5.7'!N18)</f>
        <v>1032</v>
      </c>
    </row>
    <row r="37" spans="1:26" x14ac:dyDescent="0.2">
      <c r="A37">
        <v>5.7</v>
      </c>
      <c r="B37" t="s">
        <v>104</v>
      </c>
      <c r="C37" s="63">
        <f>SUM('5.7'!D9,'5.7'!D19)</f>
        <v>838</v>
      </c>
      <c r="D37" s="63">
        <f>SUM('5.7'!E9,'5.7'!E19)</f>
        <v>674</v>
      </c>
      <c r="E37" s="63">
        <f>SUM('5.7'!F9,'5.7'!F19)</f>
        <v>443</v>
      </c>
      <c r="F37" s="63">
        <f>SUM('5.7'!G9,'5.7'!G19)</f>
        <v>342</v>
      </c>
      <c r="G37" s="63">
        <f>SUM('5.7'!H9,'5.7'!H19)</f>
        <v>307</v>
      </c>
      <c r="H37" s="63">
        <f>SUM('5.7'!I9,'5.7'!I19)</f>
        <v>230</v>
      </c>
      <c r="I37" s="63">
        <f>SUM('5.7'!J9,'5.7'!J19)</f>
        <v>146</v>
      </c>
      <c r="J37" s="63">
        <f>SUM('5.7'!K9,'5.7'!K19)</f>
        <v>140</v>
      </c>
      <c r="K37" s="63">
        <f>SUM('5.7'!L9,'5.7'!L19)</f>
        <v>135</v>
      </c>
      <c r="L37" s="63">
        <f>SUM('5.7'!M9,'5.7'!M19)</f>
        <v>146</v>
      </c>
      <c r="M37" s="63">
        <f>SUM('5.7'!N9,'5.7'!N19)</f>
        <v>155</v>
      </c>
    </row>
    <row r="38" spans="1:26" x14ac:dyDescent="0.2">
      <c r="A38">
        <v>5.7</v>
      </c>
      <c r="B38" t="s">
        <v>105</v>
      </c>
      <c r="C38" s="64">
        <f>SUM('5.7'!D10,'5.7'!D20)</f>
        <v>3716</v>
      </c>
      <c r="D38" s="64">
        <f>SUM('5.7'!E10,'5.7'!E20)</f>
        <v>3574</v>
      </c>
      <c r="E38" s="64">
        <f>SUM('5.7'!F10,'5.7'!F20)</f>
        <v>3187</v>
      </c>
      <c r="F38" s="64">
        <f>SUM('5.7'!G10,'5.7'!G20)</f>
        <v>2725</v>
      </c>
      <c r="G38" s="64">
        <f>SUM('5.7'!H10,'5.7'!H20)</f>
        <v>2530</v>
      </c>
      <c r="H38" s="64">
        <f>SUM('5.7'!I10,'5.7'!I20)</f>
        <v>1954</v>
      </c>
      <c r="I38" s="64">
        <f>SUM('5.7'!J10,'5.7'!J20)</f>
        <v>1386</v>
      </c>
      <c r="J38" s="64">
        <f>SUM('5.7'!K10,'5.7'!K20)</f>
        <v>1375</v>
      </c>
      <c r="K38" s="64">
        <f>SUM('5.7'!L10,'5.7'!L20)</f>
        <v>1370</v>
      </c>
      <c r="L38" s="64">
        <f>SUM('5.7'!M10,'5.7'!M20)</f>
        <v>1473</v>
      </c>
      <c r="M38" s="64">
        <f>SUM('5.7'!N10,'5.7'!N20)</f>
        <v>1454</v>
      </c>
    </row>
    <row r="39" spans="1:26" x14ac:dyDescent="0.2">
      <c r="A39">
        <v>5.7</v>
      </c>
      <c r="B39" t="s">
        <v>158</v>
      </c>
      <c r="C39" s="65">
        <f>SUM('5.7'!D11,'5.7'!D21)</f>
        <v>711</v>
      </c>
      <c r="D39" s="65">
        <f>SUM('5.7'!E11,'5.7'!E21)</f>
        <v>569</v>
      </c>
      <c r="E39" s="65">
        <f>SUM('5.7'!F11,'5.7'!F21)</f>
        <v>492</v>
      </c>
      <c r="F39" s="65">
        <f>SUM('5.7'!G11,'5.7'!G21)</f>
        <v>280</v>
      </c>
      <c r="G39" s="65">
        <f>SUM('5.7'!H11,'5.7'!H21)</f>
        <v>236</v>
      </c>
      <c r="H39" s="65">
        <f>SUM('5.7'!I11,'5.7'!I21)</f>
        <v>239</v>
      </c>
      <c r="I39" s="65">
        <f>SUM('5.7'!J11,'5.7'!J21)</f>
        <v>158</v>
      </c>
      <c r="J39" s="65">
        <f>SUM('5.7'!K11,'5.7'!K21)</f>
        <v>131</v>
      </c>
      <c r="K39" s="65">
        <f>SUM('5.7'!L11,'5.7'!L21)</f>
        <v>190</v>
      </c>
      <c r="L39" s="65">
        <f>SUM('5.7'!M11,'5.7'!M21)</f>
        <v>204</v>
      </c>
      <c r="M39" s="65">
        <f>SUM('5.7'!N11,'5.7'!N21)</f>
        <v>270</v>
      </c>
    </row>
    <row r="40" spans="1:26" x14ac:dyDescent="0.2">
      <c r="A40">
        <v>5.7</v>
      </c>
      <c r="B40" t="s">
        <v>106</v>
      </c>
      <c r="C40" s="66">
        <f>SUM('5.7'!D12,'5.7'!D22)</f>
        <v>207</v>
      </c>
      <c r="D40" s="66">
        <f>SUM('5.7'!E12,'5.7'!E22)</f>
        <v>194</v>
      </c>
      <c r="E40" s="66">
        <f>SUM('5.7'!F12,'5.7'!F22)</f>
        <v>195</v>
      </c>
      <c r="F40" s="66">
        <f>SUM('5.7'!G12,'5.7'!G22)</f>
        <v>120</v>
      </c>
      <c r="G40" s="66">
        <f>SUM('5.7'!H12,'5.7'!H22)</f>
        <v>122</v>
      </c>
      <c r="H40" s="66">
        <f>SUM('5.7'!I12,'5.7'!I22)</f>
        <v>93</v>
      </c>
      <c r="I40" s="66">
        <f>SUM('5.7'!J12,'5.7'!J22)</f>
        <v>50</v>
      </c>
      <c r="J40" s="66">
        <f>SUM('5.7'!K12,'5.7'!K22)</f>
        <v>54</v>
      </c>
      <c r="K40" s="66">
        <f>SUM('5.7'!L12,'5.7'!L22)</f>
        <v>71</v>
      </c>
      <c r="L40" s="66">
        <f>SUM('5.7'!M12,'5.7'!M22)</f>
        <v>63</v>
      </c>
      <c r="M40" s="66">
        <f>SUM('5.7'!N12,'5.7'!N22)</f>
        <v>80</v>
      </c>
    </row>
    <row r="41" spans="1:26" x14ac:dyDescent="0.2">
      <c r="A41">
        <v>5.7</v>
      </c>
      <c r="B41" t="s">
        <v>159</v>
      </c>
      <c r="C41" s="67">
        <f>SUM('5.7'!D13,'5.7'!D23)</f>
        <v>2</v>
      </c>
      <c r="D41" s="67">
        <f>SUM('5.7'!E13,'5.7'!E23)</f>
        <v>1</v>
      </c>
      <c r="E41" s="67">
        <f>SUM('5.7'!F13,'5.7'!F23)</f>
        <v>0</v>
      </c>
      <c r="F41" s="67">
        <f>SUM('5.7'!G13,'5.7'!G23)</f>
        <v>0</v>
      </c>
      <c r="G41" s="67">
        <f>SUM('5.7'!H13,'5.7'!H23)</f>
        <v>0</v>
      </c>
      <c r="H41" s="67">
        <f>SUM('5.7'!I13,'5.7'!I23)</f>
        <v>0</v>
      </c>
      <c r="I41" s="67">
        <f>SUM('5.7'!J13,'5.7'!J23)</f>
        <v>0</v>
      </c>
      <c r="J41" s="67">
        <f>SUM('5.7'!K13,'5.7'!K23)</f>
        <v>0</v>
      </c>
      <c r="K41" s="67">
        <f>SUM('5.7'!L13,'5.7'!L23)</f>
        <v>0</v>
      </c>
      <c r="L41" s="67">
        <f>SUM('5.7'!M13,'5.7'!M23)</f>
        <v>0</v>
      </c>
      <c r="M41" s="67">
        <f>SUM('5.7'!N13,'5.7'!N23)</f>
        <v>0</v>
      </c>
    </row>
    <row r="42" spans="1:26" x14ac:dyDescent="0.2">
      <c r="A42">
        <v>5.7</v>
      </c>
      <c r="B42" t="s">
        <v>107</v>
      </c>
      <c r="C42" s="32">
        <f>SUM('5.7'!D14,'5.7'!D24)</f>
        <v>30938</v>
      </c>
      <c r="D42" s="32">
        <f>SUM('5.7'!E14,'5.7'!E24)</f>
        <v>27938</v>
      </c>
      <c r="E42" s="32">
        <f>SUM('5.7'!F14,'5.7'!F24)</f>
        <v>25817</v>
      </c>
      <c r="F42" s="32">
        <f>SUM('5.7'!G14,'5.7'!G24)</f>
        <v>21923</v>
      </c>
      <c r="G42" s="32">
        <f>SUM('5.7'!H14,'5.7'!H24)</f>
        <v>18561</v>
      </c>
      <c r="H42" s="32">
        <f>SUM('5.7'!I14,'5.7'!I24)</f>
        <v>16306</v>
      </c>
      <c r="I42" s="32">
        <f>SUM('5.7'!J14,'5.7'!J24)</f>
        <v>11726</v>
      </c>
      <c r="J42" s="32">
        <f>SUM('5.7'!K14,'5.7'!K24)</f>
        <v>10955</v>
      </c>
      <c r="K42" s="32">
        <f>SUM('5.7'!L14,'5.7'!L24)</f>
        <v>11903</v>
      </c>
      <c r="L42" s="32">
        <f>SUM('5.7'!M14,'5.7'!M24)</f>
        <v>12888</v>
      </c>
      <c r="M42" s="32">
        <f>SUM('5.7'!N14,'5.7'!N24)</f>
        <v>12977</v>
      </c>
    </row>
    <row r="43" spans="1:26" x14ac:dyDescent="0.2">
      <c r="C43" s="32"/>
    </row>
    <row r="44" spans="1:26" x14ac:dyDescent="0.2">
      <c r="A44" t="s">
        <v>67</v>
      </c>
      <c r="B44" t="s">
        <v>100</v>
      </c>
      <c r="C44" t="s">
        <v>155</v>
      </c>
      <c r="D44" t="s">
        <v>54</v>
      </c>
      <c r="E44" t="s">
        <v>55</v>
      </c>
      <c r="F44" t="s">
        <v>56</v>
      </c>
      <c r="G44" t="s">
        <v>57</v>
      </c>
      <c r="H44" t="s">
        <v>58</v>
      </c>
      <c r="I44" t="s">
        <v>59</v>
      </c>
      <c r="J44" t="s">
        <v>60</v>
      </c>
      <c r="K44" t="s">
        <v>61</v>
      </c>
      <c r="L44" t="s">
        <v>62</v>
      </c>
      <c r="M44" t="s">
        <v>63</v>
      </c>
      <c r="O44" s="23" t="s">
        <v>100</v>
      </c>
      <c r="P44" s="24" t="s">
        <v>155</v>
      </c>
      <c r="Q44" s="24" t="s">
        <v>54</v>
      </c>
      <c r="R44" s="24" t="s">
        <v>55</v>
      </c>
      <c r="S44" s="24" t="s">
        <v>56</v>
      </c>
      <c r="T44" s="24" t="s">
        <v>57</v>
      </c>
      <c r="U44" s="24" t="s">
        <v>58</v>
      </c>
      <c r="V44" s="24" t="s">
        <v>59</v>
      </c>
      <c r="W44" s="24" t="s">
        <v>60</v>
      </c>
      <c r="X44" s="24" t="s">
        <v>61</v>
      </c>
      <c r="Y44" s="24" t="s">
        <v>62</v>
      </c>
      <c r="Z44" s="24" t="s">
        <v>63</v>
      </c>
    </row>
    <row r="45" spans="1:26" x14ac:dyDescent="0.2">
      <c r="A45">
        <v>5.5</v>
      </c>
      <c r="B45" t="s">
        <v>156</v>
      </c>
      <c r="C45" s="59">
        <f>'5.5'!C5</f>
        <v>1620</v>
      </c>
      <c r="D45" s="59">
        <f>'5.5'!D5</f>
        <v>1470</v>
      </c>
      <c r="E45" s="59">
        <f>'5.5'!E5</f>
        <v>1400</v>
      </c>
      <c r="F45" s="59">
        <f>'5.5'!F5</f>
        <v>1419</v>
      </c>
      <c r="G45" s="59">
        <f>'5.5'!G5</f>
        <v>1234</v>
      </c>
      <c r="H45" s="59">
        <f>'5.5'!H5</f>
        <v>1086</v>
      </c>
      <c r="I45" s="59">
        <f>'5.5'!I5</f>
        <v>617</v>
      </c>
      <c r="J45" s="59">
        <f>'5.5'!J5</f>
        <v>535</v>
      </c>
      <c r="K45" s="59">
        <f>'5.5'!K5</f>
        <v>517</v>
      </c>
      <c r="L45" s="59">
        <f>'5.5'!L5</f>
        <v>624</v>
      </c>
      <c r="M45" s="59">
        <f>'5.5'!M5</f>
        <v>583</v>
      </c>
      <c r="O45" t="s">
        <v>156</v>
      </c>
      <c r="P45" s="59" t="b">
        <f>AVERAGE(C45,C55,C65,C75)=C45</f>
        <v>1</v>
      </c>
      <c r="Q45" s="59" t="b">
        <f t="shared" ref="Q45:Q54" si="11">AVERAGE(D45,D55,D65,D75)=D45</f>
        <v>1</v>
      </c>
      <c r="R45" s="59" t="b">
        <f t="shared" ref="R45:R54" si="12">AVERAGE(E45,E55,E65,E75)=E45</f>
        <v>1</v>
      </c>
      <c r="S45" s="59" t="b">
        <f t="shared" ref="S45:S54" si="13">AVERAGE(F45,F55,F65,F75)=F45</f>
        <v>1</v>
      </c>
      <c r="T45" s="59" t="b">
        <f t="shared" ref="T45:T54" si="14">AVERAGE(G45,G55,G65,G75)=G45</f>
        <v>1</v>
      </c>
      <c r="U45" s="59" t="b">
        <f t="shared" ref="U45:U54" si="15">AVERAGE(H45,H55,H65,H75)=H45</f>
        <v>1</v>
      </c>
      <c r="V45" s="59" t="b">
        <f t="shared" ref="V45:V54" si="16">AVERAGE(I45,I55,I65,I75)=I45</f>
        <v>1</v>
      </c>
      <c r="W45" s="59" t="b">
        <f t="shared" ref="W45:W54" si="17">AVERAGE(J45,J55,J65,J75)=J45</f>
        <v>1</v>
      </c>
      <c r="X45" s="59" t="b">
        <f t="shared" ref="X45:X54" si="18">AVERAGE(K45,K55,K65,K75)=K45</f>
        <v>1</v>
      </c>
      <c r="Y45" s="59" t="b">
        <f t="shared" ref="Y45:Y54" si="19">AVERAGE(L45,L55,L65,L75)=L45</f>
        <v>1</v>
      </c>
      <c r="Z45" s="59" t="b">
        <f t="shared" ref="Z45:Z54" si="20">AVERAGE(M45,M55,M65,M75)=M45</f>
        <v>1</v>
      </c>
    </row>
    <row r="46" spans="1:26" x14ac:dyDescent="0.2">
      <c r="A46">
        <v>5.5</v>
      </c>
      <c r="B46" t="s">
        <v>157</v>
      </c>
      <c r="C46" s="60">
        <f>'5.5'!C6</f>
        <v>0</v>
      </c>
      <c r="D46" s="60">
        <f>'5.5'!D6</f>
        <v>1</v>
      </c>
      <c r="E46" s="60">
        <f>'5.5'!E6</f>
        <v>0</v>
      </c>
      <c r="F46" s="60">
        <f>'5.5'!F6</f>
        <v>5</v>
      </c>
      <c r="G46" s="60">
        <f>'5.5'!G6</f>
        <v>3</v>
      </c>
      <c r="H46" s="60">
        <f>'5.5'!H6</f>
        <v>2</v>
      </c>
      <c r="I46" s="60">
        <f>'5.5'!I6</f>
        <v>1</v>
      </c>
      <c r="J46" s="60">
        <f>'5.5'!J6</f>
        <v>4</v>
      </c>
      <c r="K46" s="60">
        <f>'5.5'!K6</f>
        <v>1</v>
      </c>
      <c r="L46" s="60">
        <f>'5.5'!L6</f>
        <v>1</v>
      </c>
      <c r="M46" s="60">
        <f>'5.5'!M6</f>
        <v>2</v>
      </c>
      <c r="O46" t="s">
        <v>157</v>
      </c>
      <c r="P46" s="60" t="b">
        <f t="shared" ref="P46:P54" si="21">AVERAGE(C46,C56,C66,C76)=C46</f>
        <v>1</v>
      </c>
      <c r="Q46" s="60" t="b">
        <f t="shared" si="11"/>
        <v>1</v>
      </c>
      <c r="R46" s="60" t="b">
        <f t="shared" si="12"/>
        <v>1</v>
      </c>
      <c r="S46" s="60" t="b">
        <f t="shared" si="13"/>
        <v>1</v>
      </c>
      <c r="T46" s="60" t="b">
        <f t="shared" si="14"/>
        <v>1</v>
      </c>
      <c r="U46" s="60" t="b">
        <f t="shared" si="15"/>
        <v>1</v>
      </c>
      <c r="V46" s="60" t="b">
        <f t="shared" si="16"/>
        <v>1</v>
      </c>
      <c r="W46" s="60" t="b">
        <f t="shared" si="17"/>
        <v>1</v>
      </c>
      <c r="X46" s="60" t="b">
        <f t="shared" si="18"/>
        <v>1</v>
      </c>
      <c r="Y46" s="60" t="b">
        <f t="shared" si="19"/>
        <v>1</v>
      </c>
      <c r="Z46" s="60" t="b">
        <f t="shared" si="20"/>
        <v>1</v>
      </c>
    </row>
    <row r="47" spans="1:26" x14ac:dyDescent="0.2">
      <c r="A47">
        <v>5.5</v>
      </c>
      <c r="B47" t="s">
        <v>102</v>
      </c>
      <c r="C47" s="61">
        <f>'5.5'!C7</f>
        <v>12437</v>
      </c>
      <c r="D47" s="61">
        <f>'5.5'!D7</f>
        <v>10766</v>
      </c>
      <c r="E47" s="61">
        <f>'5.5'!E7</f>
        <v>10193</v>
      </c>
      <c r="F47" s="61">
        <f>'5.5'!F7</f>
        <v>9864</v>
      </c>
      <c r="G47" s="61">
        <f>'5.5'!G7</f>
        <v>8565</v>
      </c>
      <c r="H47" s="61">
        <f>'5.5'!H7</f>
        <v>8198</v>
      </c>
      <c r="I47" s="61">
        <f>'5.5'!I7</f>
        <v>6379</v>
      </c>
      <c r="J47" s="61">
        <f>'5.5'!J7</f>
        <v>5645</v>
      </c>
      <c r="K47" s="61">
        <f>'5.5'!K7</f>
        <v>6327</v>
      </c>
      <c r="L47" s="61">
        <f>'5.5'!L7</f>
        <v>7230</v>
      </c>
      <c r="M47" s="61">
        <f>'5.5'!M7</f>
        <v>7571</v>
      </c>
      <c r="O47" t="s">
        <v>102</v>
      </c>
      <c r="P47" s="61" t="b">
        <f t="shared" si="21"/>
        <v>1</v>
      </c>
      <c r="Q47" s="61" t="b">
        <f t="shared" si="11"/>
        <v>1</v>
      </c>
      <c r="R47" s="61" t="b">
        <f t="shared" si="12"/>
        <v>1</v>
      </c>
      <c r="S47" s="61" t="b">
        <f t="shared" si="13"/>
        <v>1</v>
      </c>
      <c r="T47" s="61" t="b">
        <f t="shared" si="14"/>
        <v>1</v>
      </c>
      <c r="U47" s="61" t="b">
        <f t="shared" si="15"/>
        <v>1</v>
      </c>
      <c r="V47" s="61" t="b">
        <f t="shared" si="16"/>
        <v>1</v>
      </c>
      <c r="W47" s="61" t="b">
        <f t="shared" si="17"/>
        <v>1</v>
      </c>
      <c r="X47" s="61" t="b">
        <f t="shared" si="18"/>
        <v>1</v>
      </c>
      <c r="Y47" s="61" t="b">
        <f t="shared" si="19"/>
        <v>1</v>
      </c>
      <c r="Z47" s="61" t="b">
        <f t="shared" si="20"/>
        <v>1</v>
      </c>
    </row>
    <row r="48" spans="1:26" x14ac:dyDescent="0.2">
      <c r="A48">
        <v>5.5</v>
      </c>
      <c r="B48" t="s">
        <v>103</v>
      </c>
      <c r="C48" s="62">
        <f>'5.5'!C8</f>
        <v>504</v>
      </c>
      <c r="D48" s="62">
        <f>'5.5'!D8</f>
        <v>374</v>
      </c>
      <c r="E48" s="62">
        <f>'5.5'!E8</f>
        <v>332</v>
      </c>
      <c r="F48" s="62">
        <f>'5.5'!F8</f>
        <v>242</v>
      </c>
      <c r="G48" s="62">
        <f>'5.5'!G8</f>
        <v>222</v>
      </c>
      <c r="H48" s="62">
        <f>'5.5'!H8</f>
        <v>232</v>
      </c>
      <c r="I48" s="62">
        <f>'5.5'!I8</f>
        <v>127</v>
      </c>
      <c r="J48" s="62">
        <f>'5.5'!J8</f>
        <v>108</v>
      </c>
      <c r="K48" s="62">
        <f>'5.5'!K8</f>
        <v>107</v>
      </c>
      <c r="L48" s="62">
        <f>'5.5'!L8</f>
        <v>86</v>
      </c>
      <c r="M48" s="62">
        <f>'5.5'!M8</f>
        <v>91</v>
      </c>
      <c r="O48" t="s">
        <v>103</v>
      </c>
      <c r="P48" s="62" t="b">
        <f t="shared" si="21"/>
        <v>1</v>
      </c>
      <c r="Q48" s="62" t="b">
        <f t="shared" si="11"/>
        <v>1</v>
      </c>
      <c r="R48" s="62" t="b">
        <f t="shared" si="12"/>
        <v>1</v>
      </c>
      <c r="S48" s="62" t="b">
        <f t="shared" si="13"/>
        <v>1</v>
      </c>
      <c r="T48" s="62" t="b">
        <f t="shared" si="14"/>
        <v>1</v>
      </c>
      <c r="U48" s="62" t="b">
        <f t="shared" si="15"/>
        <v>1</v>
      </c>
      <c r="V48" s="62" t="b">
        <f t="shared" si="16"/>
        <v>1</v>
      </c>
      <c r="W48" s="62" t="b">
        <f t="shared" si="17"/>
        <v>1</v>
      </c>
      <c r="X48" s="62" t="b">
        <f t="shared" si="18"/>
        <v>1</v>
      </c>
      <c r="Y48" s="62" t="b">
        <f t="shared" si="19"/>
        <v>1</v>
      </c>
      <c r="Z48" s="62" t="b">
        <f t="shared" si="20"/>
        <v>1</v>
      </c>
    </row>
    <row r="49" spans="1:26" x14ac:dyDescent="0.2">
      <c r="A49">
        <v>5.5</v>
      </c>
      <c r="B49" t="s">
        <v>104</v>
      </c>
      <c r="C49" s="63">
        <f>'5.5'!C9</f>
        <v>382</v>
      </c>
      <c r="D49" s="63">
        <f>'5.5'!D9</f>
        <v>280</v>
      </c>
      <c r="E49" s="63">
        <f>'5.5'!E9</f>
        <v>155</v>
      </c>
      <c r="F49" s="63">
        <f>'5.5'!F9</f>
        <v>131</v>
      </c>
      <c r="G49" s="63">
        <f>'5.5'!G9</f>
        <v>127</v>
      </c>
      <c r="H49" s="63">
        <f>'5.5'!H9</f>
        <v>92</v>
      </c>
      <c r="I49" s="63">
        <f>'5.5'!I9</f>
        <v>82</v>
      </c>
      <c r="J49" s="63">
        <f>'5.5'!J9</f>
        <v>59</v>
      </c>
      <c r="K49" s="63">
        <f>'5.5'!K9</f>
        <v>51</v>
      </c>
      <c r="L49" s="63">
        <f>'5.5'!L9</f>
        <v>64</v>
      </c>
      <c r="M49" s="63">
        <f>'5.5'!M9</f>
        <v>74</v>
      </c>
      <c r="O49" t="s">
        <v>104</v>
      </c>
      <c r="P49" s="63" t="b">
        <f t="shared" si="21"/>
        <v>1</v>
      </c>
      <c r="Q49" s="63" t="b">
        <f t="shared" si="11"/>
        <v>1</v>
      </c>
      <c r="R49" s="63" t="b">
        <f t="shared" si="12"/>
        <v>1</v>
      </c>
      <c r="S49" s="63" t="b">
        <f t="shared" si="13"/>
        <v>1</v>
      </c>
      <c r="T49" s="63" t="b">
        <f t="shared" si="14"/>
        <v>1</v>
      </c>
      <c r="U49" s="63" t="b">
        <f t="shared" si="15"/>
        <v>1</v>
      </c>
      <c r="V49" s="63" t="b">
        <f t="shared" si="16"/>
        <v>1</v>
      </c>
      <c r="W49" s="63" t="b">
        <f t="shared" si="17"/>
        <v>1</v>
      </c>
      <c r="X49" s="63" t="b">
        <f t="shared" si="18"/>
        <v>1</v>
      </c>
      <c r="Y49" s="63" t="b">
        <f t="shared" si="19"/>
        <v>1</v>
      </c>
      <c r="Z49" s="63" t="b">
        <f t="shared" si="20"/>
        <v>1</v>
      </c>
    </row>
    <row r="50" spans="1:26" x14ac:dyDescent="0.2">
      <c r="A50">
        <v>5.5</v>
      </c>
      <c r="B50" t="s">
        <v>105</v>
      </c>
      <c r="C50" s="64">
        <f>'5.5'!C10</f>
        <v>1621</v>
      </c>
      <c r="D50" s="64">
        <f>'5.5'!D10</f>
        <v>1498</v>
      </c>
      <c r="E50" s="64">
        <f>'5.5'!E10</f>
        <v>1294</v>
      </c>
      <c r="F50" s="64">
        <f>'5.5'!F10</f>
        <v>1210</v>
      </c>
      <c r="G50" s="64">
        <f>'5.5'!G10</f>
        <v>1134</v>
      </c>
      <c r="H50" s="64">
        <f>'5.5'!H10</f>
        <v>986</v>
      </c>
      <c r="I50" s="64">
        <f>'5.5'!I10</f>
        <v>681</v>
      </c>
      <c r="J50" s="64">
        <f>'5.5'!J10</f>
        <v>662</v>
      </c>
      <c r="K50" s="64">
        <f>'5.5'!K10</f>
        <v>653</v>
      </c>
      <c r="L50" s="64">
        <f>'5.5'!L10</f>
        <v>707</v>
      </c>
      <c r="M50" s="64">
        <f>'5.5'!M10</f>
        <v>718</v>
      </c>
      <c r="O50" t="s">
        <v>105</v>
      </c>
      <c r="P50" s="64" t="b">
        <f t="shared" si="21"/>
        <v>1</v>
      </c>
      <c r="Q50" s="64" t="b">
        <f t="shared" si="11"/>
        <v>1</v>
      </c>
      <c r="R50" s="64" t="b">
        <f t="shared" si="12"/>
        <v>1</v>
      </c>
      <c r="S50" s="64" t="b">
        <f t="shared" si="13"/>
        <v>1</v>
      </c>
      <c r="T50" s="64" t="b">
        <f t="shared" si="14"/>
        <v>1</v>
      </c>
      <c r="U50" s="64" t="b">
        <f t="shared" si="15"/>
        <v>1</v>
      </c>
      <c r="V50" s="64" t="b">
        <f t="shared" si="16"/>
        <v>1</v>
      </c>
      <c r="W50" s="64" t="b">
        <f t="shared" si="17"/>
        <v>1</v>
      </c>
      <c r="X50" s="64" t="b">
        <f t="shared" si="18"/>
        <v>1</v>
      </c>
      <c r="Y50" s="64" t="b">
        <f t="shared" si="19"/>
        <v>1</v>
      </c>
      <c r="Z50" s="64" t="b">
        <f t="shared" si="20"/>
        <v>1</v>
      </c>
    </row>
    <row r="51" spans="1:26" x14ac:dyDescent="0.2">
      <c r="A51">
        <v>5.5</v>
      </c>
      <c r="B51" t="s">
        <v>158</v>
      </c>
      <c r="C51" s="65">
        <f>'5.5'!C11</f>
        <v>388</v>
      </c>
      <c r="D51" s="65">
        <f>'5.5'!D11</f>
        <v>296</v>
      </c>
      <c r="E51" s="65">
        <f>'5.5'!E11</f>
        <v>239</v>
      </c>
      <c r="F51" s="65">
        <f>'5.5'!F11</f>
        <v>167</v>
      </c>
      <c r="G51" s="65">
        <f>'5.5'!G11</f>
        <v>147</v>
      </c>
      <c r="H51" s="65">
        <f>'5.5'!H11</f>
        <v>145</v>
      </c>
      <c r="I51" s="65">
        <f>'5.5'!I11</f>
        <v>103</v>
      </c>
      <c r="J51" s="65">
        <f>'5.5'!J11</f>
        <v>73</v>
      </c>
      <c r="K51" s="65">
        <f>'5.5'!K11</f>
        <v>94</v>
      </c>
      <c r="L51" s="65">
        <f>'5.5'!L11</f>
        <v>117</v>
      </c>
      <c r="M51" s="65">
        <f>'5.5'!M11</f>
        <v>132</v>
      </c>
      <c r="O51" t="s">
        <v>158</v>
      </c>
      <c r="P51" s="65" t="b">
        <f t="shared" si="21"/>
        <v>1</v>
      </c>
      <c r="Q51" s="65" t="b">
        <f t="shared" si="11"/>
        <v>1</v>
      </c>
      <c r="R51" s="65" t="b">
        <f t="shared" si="12"/>
        <v>1</v>
      </c>
      <c r="S51" s="65" t="b">
        <f t="shared" si="13"/>
        <v>1</v>
      </c>
      <c r="T51" s="65" t="b">
        <f t="shared" si="14"/>
        <v>1</v>
      </c>
      <c r="U51" s="65" t="b">
        <f t="shared" si="15"/>
        <v>1</v>
      </c>
      <c r="V51" s="65" t="b">
        <f t="shared" si="16"/>
        <v>1</v>
      </c>
      <c r="W51" s="65" t="b">
        <f t="shared" si="17"/>
        <v>1</v>
      </c>
      <c r="X51" s="65" t="b">
        <f t="shared" si="18"/>
        <v>1</v>
      </c>
      <c r="Y51" s="65" t="b">
        <f t="shared" si="19"/>
        <v>1</v>
      </c>
      <c r="Z51" s="65" t="b">
        <f t="shared" si="20"/>
        <v>1</v>
      </c>
    </row>
    <row r="52" spans="1:26" x14ac:dyDescent="0.2">
      <c r="A52">
        <v>5.5</v>
      </c>
      <c r="B52" t="s">
        <v>106</v>
      </c>
      <c r="C52" s="66">
        <f>'5.5'!C12</f>
        <v>95</v>
      </c>
      <c r="D52" s="66">
        <f>'5.5'!D12</f>
        <v>76</v>
      </c>
      <c r="E52" s="66">
        <f>'5.5'!E12</f>
        <v>72</v>
      </c>
      <c r="F52" s="66">
        <f>'5.5'!F12</f>
        <v>47</v>
      </c>
      <c r="G52" s="66">
        <f>'5.5'!G12</f>
        <v>47</v>
      </c>
      <c r="H52" s="66">
        <f>'5.5'!H12</f>
        <v>43</v>
      </c>
      <c r="I52" s="66">
        <f>'5.5'!I12</f>
        <v>26</v>
      </c>
      <c r="J52" s="66">
        <f>'5.5'!J12</f>
        <v>32</v>
      </c>
      <c r="K52" s="66">
        <f>'5.5'!K12</f>
        <v>35</v>
      </c>
      <c r="L52" s="66">
        <f>'5.5'!L12</f>
        <v>38</v>
      </c>
      <c r="M52" s="66">
        <f>'5.5'!M12</f>
        <v>53</v>
      </c>
      <c r="O52" t="s">
        <v>106</v>
      </c>
      <c r="P52" s="66" t="b">
        <f t="shared" si="21"/>
        <v>1</v>
      </c>
      <c r="Q52" s="66" t="b">
        <f t="shared" si="11"/>
        <v>1</v>
      </c>
      <c r="R52" s="66" t="b">
        <f t="shared" si="12"/>
        <v>1</v>
      </c>
      <c r="S52" s="66" t="b">
        <f t="shared" si="13"/>
        <v>1</v>
      </c>
      <c r="T52" s="66" t="b">
        <f t="shared" si="14"/>
        <v>1</v>
      </c>
      <c r="U52" s="66" t="b">
        <f t="shared" si="15"/>
        <v>1</v>
      </c>
      <c r="V52" s="66" t="b">
        <f t="shared" si="16"/>
        <v>1</v>
      </c>
      <c r="W52" s="66" t="b">
        <f t="shared" si="17"/>
        <v>1</v>
      </c>
      <c r="X52" s="66" t="b">
        <f t="shared" si="18"/>
        <v>1</v>
      </c>
      <c r="Y52" s="66" t="b">
        <f t="shared" si="19"/>
        <v>1</v>
      </c>
      <c r="Z52" s="66" t="b">
        <f t="shared" si="20"/>
        <v>1</v>
      </c>
    </row>
    <row r="53" spans="1:26" x14ac:dyDescent="0.2">
      <c r="A53">
        <v>5.5</v>
      </c>
      <c r="B53" t="s">
        <v>159</v>
      </c>
      <c r="C53" s="67">
        <f>'5.5'!C13</f>
        <v>2</v>
      </c>
      <c r="D53" s="67">
        <f>'5.5'!D13</f>
        <v>1</v>
      </c>
      <c r="E53" s="67">
        <f>'5.5'!E13</f>
        <v>0</v>
      </c>
      <c r="F53" s="67">
        <f>'5.5'!F13</f>
        <v>0</v>
      </c>
      <c r="G53" s="67">
        <f>'5.5'!G13</f>
        <v>0</v>
      </c>
      <c r="H53" s="67">
        <f>'5.5'!H13</f>
        <v>0</v>
      </c>
      <c r="I53" s="67">
        <f>'5.5'!I13</f>
        <v>0</v>
      </c>
      <c r="J53" s="67">
        <f>'5.5'!J13</f>
        <v>0</v>
      </c>
      <c r="K53" s="67">
        <f>'5.5'!K13</f>
        <v>0</v>
      </c>
      <c r="L53" s="67">
        <f>'5.5'!L13</f>
        <v>0</v>
      </c>
      <c r="M53" s="67">
        <f>'5.5'!M13</f>
        <v>0</v>
      </c>
      <c r="O53" t="s">
        <v>159</v>
      </c>
      <c r="P53" s="67" t="b">
        <f t="shared" si="21"/>
        <v>1</v>
      </c>
      <c r="Q53" s="67" t="b">
        <f t="shared" si="11"/>
        <v>1</v>
      </c>
      <c r="R53" s="67" t="b">
        <f t="shared" si="12"/>
        <v>1</v>
      </c>
      <c r="S53" s="67" t="b">
        <f t="shared" si="13"/>
        <v>1</v>
      </c>
      <c r="T53" s="67" t="b">
        <f t="shared" si="14"/>
        <v>1</v>
      </c>
      <c r="U53" s="67" t="b">
        <f t="shared" si="15"/>
        <v>1</v>
      </c>
      <c r="V53" s="67" t="b">
        <f t="shared" si="16"/>
        <v>1</v>
      </c>
      <c r="W53" s="67" t="b">
        <f t="shared" si="17"/>
        <v>1</v>
      </c>
      <c r="X53" s="67" t="b">
        <f t="shared" si="18"/>
        <v>1</v>
      </c>
      <c r="Y53" s="67" t="b">
        <f t="shared" si="19"/>
        <v>1</v>
      </c>
      <c r="Z53" s="67" t="b">
        <f t="shared" si="20"/>
        <v>1</v>
      </c>
    </row>
    <row r="54" spans="1:26" x14ac:dyDescent="0.2">
      <c r="A54">
        <v>5.5</v>
      </c>
      <c r="B54" t="s">
        <v>107</v>
      </c>
      <c r="C54" s="32">
        <f>'5.5'!C15</f>
        <v>17049</v>
      </c>
      <c r="D54" s="32">
        <f>'5.5'!D15</f>
        <v>14762</v>
      </c>
      <c r="E54" s="32">
        <f>'5.5'!E15</f>
        <v>13685</v>
      </c>
      <c r="F54" s="32">
        <f>'5.5'!F15</f>
        <v>13085</v>
      </c>
      <c r="G54" s="32">
        <f>'5.5'!G15</f>
        <v>11479</v>
      </c>
      <c r="H54" s="32">
        <f>'5.5'!H15</f>
        <v>10784</v>
      </c>
      <c r="I54" s="32">
        <f>'5.5'!I15</f>
        <v>8016</v>
      </c>
      <c r="J54" s="32">
        <f>'5.5'!J15</f>
        <v>7118</v>
      </c>
      <c r="K54" s="32">
        <f>'5.5'!K15</f>
        <v>7785</v>
      </c>
      <c r="L54" s="32">
        <f>'5.5'!L15</f>
        <v>8867</v>
      </c>
      <c r="M54" s="32">
        <f>'5.5'!M15</f>
        <v>9224</v>
      </c>
      <c r="O54" t="s">
        <v>107</v>
      </c>
      <c r="P54" s="32" t="b">
        <f t="shared" si="21"/>
        <v>1</v>
      </c>
      <c r="Q54" s="32" t="b">
        <f t="shared" si="11"/>
        <v>1</v>
      </c>
      <c r="R54" s="32" t="b">
        <f t="shared" si="12"/>
        <v>1</v>
      </c>
      <c r="S54" s="32" t="b">
        <f t="shared" si="13"/>
        <v>1</v>
      </c>
      <c r="T54" s="32" t="b">
        <f t="shared" si="14"/>
        <v>1</v>
      </c>
      <c r="U54" s="32" t="b">
        <f t="shared" si="15"/>
        <v>1</v>
      </c>
      <c r="V54" s="32" t="b">
        <f t="shared" si="16"/>
        <v>1</v>
      </c>
      <c r="W54" s="32" t="b">
        <f t="shared" si="17"/>
        <v>1</v>
      </c>
      <c r="X54" s="32" t="b">
        <f t="shared" si="18"/>
        <v>1</v>
      </c>
      <c r="Y54" s="32" t="b">
        <f t="shared" si="19"/>
        <v>1</v>
      </c>
      <c r="Z54" s="32" t="b">
        <f t="shared" si="20"/>
        <v>1</v>
      </c>
    </row>
    <row r="55" spans="1:26" x14ac:dyDescent="0.2">
      <c r="A55">
        <v>5.6</v>
      </c>
      <c r="B55" t="s">
        <v>156</v>
      </c>
      <c r="C55" s="59">
        <f>SUM('5.6'!D35,'5.6'!D45,'5.6'!D55)</f>
        <v>1620</v>
      </c>
      <c r="D55" s="59">
        <f>SUM('5.6'!E35,'5.6'!E45,'5.6'!E55)</f>
        <v>1470</v>
      </c>
      <c r="E55" s="59">
        <f>SUM('5.6'!F35,'5.6'!F45,'5.6'!F55)</f>
        <v>1400</v>
      </c>
      <c r="F55" s="59">
        <f>SUM('5.6'!G35,'5.6'!G45,'5.6'!G55)</f>
        <v>1419</v>
      </c>
      <c r="G55" s="59">
        <f>SUM('5.6'!H35,'5.6'!H45,'5.6'!H55)</f>
        <v>1234</v>
      </c>
      <c r="H55" s="59">
        <f>SUM('5.6'!I35,'5.6'!I45,'5.6'!I55)</f>
        <v>1086</v>
      </c>
      <c r="I55" s="59">
        <f>SUM('5.6'!J35,'5.6'!J45,'5.6'!J55)</f>
        <v>617</v>
      </c>
      <c r="J55" s="59">
        <f>SUM('5.6'!K35,'5.6'!K45,'5.6'!K55)</f>
        <v>535</v>
      </c>
      <c r="K55" s="59">
        <f>SUM('5.6'!L35,'5.6'!L45,'5.6'!L55)</f>
        <v>517</v>
      </c>
      <c r="L55" s="59">
        <f>SUM('5.6'!M35,'5.6'!M45,'5.6'!M55)</f>
        <v>624</v>
      </c>
      <c r="M55" s="59">
        <f>SUM('5.6'!N35,'5.6'!N45,'5.6'!N55)</f>
        <v>583</v>
      </c>
    </row>
    <row r="56" spans="1:26" x14ac:dyDescent="0.2">
      <c r="A56">
        <v>5.6</v>
      </c>
      <c r="B56" t="s">
        <v>157</v>
      </c>
      <c r="C56" s="60">
        <f>SUM('5.6'!D36,'5.6'!D46,'5.6'!D56)</f>
        <v>0</v>
      </c>
      <c r="D56" s="60">
        <f>SUM('5.6'!E36,'5.6'!E46,'5.6'!E56)</f>
        <v>1</v>
      </c>
      <c r="E56" s="60">
        <f>SUM('5.6'!F36,'5.6'!F46,'5.6'!F56)</f>
        <v>0</v>
      </c>
      <c r="F56" s="60">
        <f>SUM('5.6'!G36,'5.6'!G46,'5.6'!G56)</f>
        <v>5</v>
      </c>
      <c r="G56" s="60">
        <f>SUM('5.6'!H36,'5.6'!H46,'5.6'!H56)</f>
        <v>3</v>
      </c>
      <c r="H56" s="60">
        <f>SUM('5.6'!I36,'5.6'!I46,'5.6'!I56)</f>
        <v>2</v>
      </c>
      <c r="I56" s="60">
        <f>SUM('5.6'!J36,'5.6'!J46,'5.6'!J56)</f>
        <v>1</v>
      </c>
      <c r="J56" s="60">
        <f>SUM('5.6'!K36,'5.6'!K46,'5.6'!K56)</f>
        <v>4</v>
      </c>
      <c r="K56" s="60">
        <f>SUM('5.6'!L36,'5.6'!L46,'5.6'!L56)</f>
        <v>1</v>
      </c>
      <c r="L56" s="60">
        <f>SUM('5.6'!M36,'5.6'!M46,'5.6'!M56)</f>
        <v>1</v>
      </c>
      <c r="M56" s="60">
        <f>SUM('5.6'!N36,'5.6'!N46,'5.6'!N56)</f>
        <v>2</v>
      </c>
    </row>
    <row r="57" spans="1:26" x14ac:dyDescent="0.2">
      <c r="A57">
        <v>5.6</v>
      </c>
      <c r="B57" t="s">
        <v>102</v>
      </c>
      <c r="C57" s="61">
        <f>SUM('5.6'!D37,'5.6'!D47,'5.6'!D57)</f>
        <v>12437</v>
      </c>
      <c r="D57" s="61">
        <f>SUM('5.6'!E37,'5.6'!E47,'5.6'!E57)</f>
        <v>10766</v>
      </c>
      <c r="E57" s="61">
        <f>SUM('5.6'!F37,'5.6'!F47,'5.6'!F57)</f>
        <v>10193</v>
      </c>
      <c r="F57" s="61">
        <f>SUM('5.6'!G37,'5.6'!G47,'5.6'!G57)</f>
        <v>9864</v>
      </c>
      <c r="G57" s="61">
        <f>SUM('5.6'!H37,'5.6'!H47,'5.6'!H57)</f>
        <v>8565</v>
      </c>
      <c r="H57" s="61">
        <f>SUM('5.6'!I37,'5.6'!I47,'5.6'!I57)</f>
        <v>8198</v>
      </c>
      <c r="I57" s="61">
        <f>SUM('5.6'!J37,'5.6'!J47,'5.6'!J57)</f>
        <v>6379</v>
      </c>
      <c r="J57" s="61">
        <f>SUM('5.6'!K37,'5.6'!K47,'5.6'!K57)</f>
        <v>5645</v>
      </c>
      <c r="K57" s="61">
        <f>SUM('5.6'!L37,'5.6'!L47,'5.6'!L57)</f>
        <v>6327</v>
      </c>
      <c r="L57" s="61">
        <f>SUM('5.6'!M37,'5.6'!M47,'5.6'!M57)</f>
        <v>7230</v>
      </c>
      <c r="M57" s="61">
        <f>SUM('5.6'!N37,'5.6'!N47,'5.6'!N57)</f>
        <v>7571</v>
      </c>
    </row>
    <row r="58" spans="1:26" x14ac:dyDescent="0.2">
      <c r="A58">
        <v>5.6</v>
      </c>
      <c r="B58" t="s">
        <v>103</v>
      </c>
      <c r="C58" s="62">
        <f>SUM('5.6'!D38,'5.6'!D48,'5.6'!D58)</f>
        <v>504</v>
      </c>
      <c r="D58" s="62">
        <f>SUM('5.6'!E38,'5.6'!E48,'5.6'!E58)</f>
        <v>374</v>
      </c>
      <c r="E58" s="62">
        <f>SUM('5.6'!F38,'5.6'!F48,'5.6'!F58)</f>
        <v>332</v>
      </c>
      <c r="F58" s="62">
        <f>SUM('5.6'!G38,'5.6'!G48,'5.6'!G58)</f>
        <v>242</v>
      </c>
      <c r="G58" s="62">
        <f>SUM('5.6'!H38,'5.6'!H48,'5.6'!H58)</f>
        <v>222</v>
      </c>
      <c r="H58" s="62">
        <f>SUM('5.6'!I38,'5.6'!I48,'5.6'!I58)</f>
        <v>232</v>
      </c>
      <c r="I58" s="62">
        <f>SUM('5.6'!J38,'5.6'!J48,'5.6'!J58)</f>
        <v>127</v>
      </c>
      <c r="J58" s="62">
        <f>SUM('5.6'!K38,'5.6'!K48,'5.6'!K58)</f>
        <v>108</v>
      </c>
      <c r="K58" s="62">
        <f>SUM('5.6'!L38,'5.6'!L48,'5.6'!L58)</f>
        <v>107</v>
      </c>
      <c r="L58" s="62">
        <f>SUM('5.6'!M38,'5.6'!M48,'5.6'!M58)</f>
        <v>86</v>
      </c>
      <c r="M58" s="62">
        <f>SUM('5.6'!N38,'5.6'!N48,'5.6'!N58)</f>
        <v>91</v>
      </c>
    </row>
    <row r="59" spans="1:26" x14ac:dyDescent="0.2">
      <c r="A59">
        <v>5.6</v>
      </c>
      <c r="B59" t="s">
        <v>104</v>
      </c>
      <c r="C59" s="63">
        <f>SUM('5.6'!D39,'5.6'!D49,'5.6'!D59)</f>
        <v>382</v>
      </c>
      <c r="D59" s="63">
        <f>SUM('5.6'!E39,'5.6'!E49,'5.6'!E59)</f>
        <v>280</v>
      </c>
      <c r="E59" s="63">
        <f>SUM('5.6'!F39,'5.6'!F49,'5.6'!F59)</f>
        <v>155</v>
      </c>
      <c r="F59" s="63">
        <f>SUM('5.6'!G39,'5.6'!G49,'5.6'!G59)</f>
        <v>131</v>
      </c>
      <c r="G59" s="63">
        <f>SUM('5.6'!H39,'5.6'!H49,'5.6'!H59)</f>
        <v>127</v>
      </c>
      <c r="H59" s="63">
        <f>SUM('5.6'!I39,'5.6'!I49,'5.6'!I59)</f>
        <v>92</v>
      </c>
      <c r="I59" s="63">
        <f>SUM('5.6'!J39,'5.6'!J49,'5.6'!J59)</f>
        <v>82</v>
      </c>
      <c r="J59" s="63">
        <f>SUM('5.6'!K39,'5.6'!K49,'5.6'!K59)</f>
        <v>59</v>
      </c>
      <c r="K59" s="63">
        <f>SUM('5.6'!L39,'5.6'!L49,'5.6'!L59)</f>
        <v>51</v>
      </c>
      <c r="L59" s="63">
        <f>SUM('5.6'!M39,'5.6'!M49,'5.6'!M59)</f>
        <v>64</v>
      </c>
      <c r="M59" s="63">
        <f>SUM('5.6'!N39,'5.6'!N49,'5.6'!N59)</f>
        <v>74</v>
      </c>
    </row>
    <row r="60" spans="1:26" x14ac:dyDescent="0.2">
      <c r="A60">
        <v>5.6</v>
      </c>
      <c r="B60" t="s">
        <v>105</v>
      </c>
      <c r="C60" s="64">
        <f>SUM('5.6'!D40,'5.6'!D50,'5.6'!D60)</f>
        <v>1621</v>
      </c>
      <c r="D60" s="64">
        <f>SUM('5.6'!E40,'5.6'!E50,'5.6'!E60)</f>
        <v>1498</v>
      </c>
      <c r="E60" s="64">
        <f>SUM('5.6'!F40,'5.6'!F50,'5.6'!F60)</f>
        <v>1294</v>
      </c>
      <c r="F60" s="64">
        <f>SUM('5.6'!G40,'5.6'!G50,'5.6'!G60)</f>
        <v>1210</v>
      </c>
      <c r="G60" s="64">
        <f>SUM('5.6'!H40,'5.6'!H50,'5.6'!H60)</f>
        <v>1134</v>
      </c>
      <c r="H60" s="64">
        <f>SUM('5.6'!I40,'5.6'!I50,'5.6'!I60)</f>
        <v>986</v>
      </c>
      <c r="I60" s="64">
        <f>SUM('5.6'!J40,'5.6'!J50,'5.6'!J60)</f>
        <v>681</v>
      </c>
      <c r="J60" s="64">
        <f>SUM('5.6'!K40,'5.6'!K50,'5.6'!K60)</f>
        <v>662</v>
      </c>
      <c r="K60" s="64">
        <f>SUM('5.6'!L40,'5.6'!L50,'5.6'!L60)</f>
        <v>653</v>
      </c>
      <c r="L60" s="64">
        <f>SUM('5.6'!M40,'5.6'!M50,'5.6'!M60)</f>
        <v>707</v>
      </c>
      <c r="M60" s="64">
        <f>SUM('5.6'!N40,'5.6'!N50,'5.6'!N60)</f>
        <v>718</v>
      </c>
    </row>
    <row r="61" spans="1:26" x14ac:dyDescent="0.2">
      <c r="A61">
        <v>5.6</v>
      </c>
      <c r="B61" t="s">
        <v>158</v>
      </c>
      <c r="C61" s="65">
        <f>SUM('5.6'!D41,'5.6'!D51,'5.6'!D61)</f>
        <v>388</v>
      </c>
      <c r="D61" s="65">
        <f>SUM('5.6'!E41,'5.6'!E51,'5.6'!E61)</f>
        <v>296</v>
      </c>
      <c r="E61" s="65">
        <f>SUM('5.6'!F41,'5.6'!F51,'5.6'!F61)</f>
        <v>239</v>
      </c>
      <c r="F61" s="65">
        <f>SUM('5.6'!G41,'5.6'!G51,'5.6'!G61)</f>
        <v>167</v>
      </c>
      <c r="G61" s="65">
        <f>SUM('5.6'!H41,'5.6'!H51,'5.6'!H61)</f>
        <v>147</v>
      </c>
      <c r="H61" s="65">
        <f>SUM('5.6'!I41,'5.6'!I51,'5.6'!I61)</f>
        <v>145</v>
      </c>
      <c r="I61" s="65">
        <f>SUM('5.6'!J41,'5.6'!J51,'5.6'!J61)</f>
        <v>103</v>
      </c>
      <c r="J61" s="65">
        <f>SUM('5.6'!K41,'5.6'!K51,'5.6'!K61)</f>
        <v>73</v>
      </c>
      <c r="K61" s="65">
        <f>SUM('5.6'!L41,'5.6'!L51,'5.6'!L61)</f>
        <v>94</v>
      </c>
      <c r="L61" s="65">
        <f>SUM('5.6'!M41,'5.6'!M51,'5.6'!M61)</f>
        <v>117</v>
      </c>
      <c r="M61" s="65">
        <f>SUM('5.6'!N41,'5.6'!N51,'5.6'!N61)</f>
        <v>132</v>
      </c>
    </row>
    <row r="62" spans="1:26" x14ac:dyDescent="0.2">
      <c r="A62">
        <v>5.6</v>
      </c>
      <c r="B62" t="s">
        <v>106</v>
      </c>
      <c r="C62" s="66">
        <f>SUM('5.6'!D42,'5.6'!D52,'5.6'!D62)</f>
        <v>95</v>
      </c>
      <c r="D62" s="66">
        <f>SUM('5.6'!E42,'5.6'!E52,'5.6'!E62)</f>
        <v>76</v>
      </c>
      <c r="E62" s="66">
        <f>SUM('5.6'!F42,'5.6'!F52,'5.6'!F62)</f>
        <v>72</v>
      </c>
      <c r="F62" s="66">
        <f>SUM('5.6'!G42,'5.6'!G52,'5.6'!G62)</f>
        <v>47</v>
      </c>
      <c r="G62" s="66">
        <f>SUM('5.6'!H42,'5.6'!H52,'5.6'!H62)</f>
        <v>47</v>
      </c>
      <c r="H62" s="66">
        <f>SUM('5.6'!I42,'5.6'!I52,'5.6'!I62)</f>
        <v>43</v>
      </c>
      <c r="I62" s="66">
        <f>SUM('5.6'!J42,'5.6'!J52,'5.6'!J62)</f>
        <v>26</v>
      </c>
      <c r="J62" s="66">
        <f>SUM('5.6'!K42,'5.6'!K52,'5.6'!K62)</f>
        <v>32</v>
      </c>
      <c r="K62" s="66">
        <f>SUM('5.6'!L42,'5.6'!L52,'5.6'!L62)</f>
        <v>35</v>
      </c>
      <c r="L62" s="66">
        <f>SUM('5.6'!M42,'5.6'!M52,'5.6'!M62)</f>
        <v>38</v>
      </c>
      <c r="M62" s="66">
        <f>SUM('5.6'!N42,'5.6'!N52,'5.6'!N62)</f>
        <v>53</v>
      </c>
    </row>
    <row r="63" spans="1:26" x14ac:dyDescent="0.2">
      <c r="A63">
        <v>5.6</v>
      </c>
      <c r="B63" t="s">
        <v>159</v>
      </c>
      <c r="C63" s="67">
        <f>SUM('5.6'!D43,'5.6'!D53,'5.6'!D63)</f>
        <v>2</v>
      </c>
      <c r="D63" s="67">
        <f>SUM('5.6'!E43,'5.6'!E53,'5.6'!E63)</f>
        <v>1</v>
      </c>
      <c r="E63" s="67">
        <f>SUM('5.6'!F43,'5.6'!F53,'5.6'!F63)</f>
        <v>0</v>
      </c>
      <c r="F63" s="67">
        <f>SUM('5.6'!G43,'5.6'!G53,'5.6'!G63)</f>
        <v>0</v>
      </c>
      <c r="G63" s="67">
        <f>SUM('5.6'!H43,'5.6'!H53,'5.6'!H63)</f>
        <v>0</v>
      </c>
      <c r="H63" s="67">
        <f>SUM('5.6'!I43,'5.6'!I53,'5.6'!I63)</f>
        <v>0</v>
      </c>
      <c r="I63" s="67">
        <f>SUM('5.6'!J43,'5.6'!J53,'5.6'!J63)</f>
        <v>0</v>
      </c>
      <c r="J63" s="67">
        <f>SUM('5.6'!K43,'5.6'!K53,'5.6'!K63)</f>
        <v>0</v>
      </c>
      <c r="K63" s="67">
        <f>SUM('5.6'!L43,'5.6'!L53,'5.6'!L63)</f>
        <v>0</v>
      </c>
      <c r="L63" s="67">
        <f>SUM('5.6'!M43,'5.6'!M53,'5.6'!M63)</f>
        <v>0</v>
      </c>
      <c r="M63" s="67">
        <f>SUM('5.6'!N43,'5.6'!N53,'5.6'!N63)</f>
        <v>0</v>
      </c>
    </row>
    <row r="64" spans="1:26" x14ac:dyDescent="0.2">
      <c r="A64">
        <v>5.6</v>
      </c>
      <c r="B64" t="s">
        <v>107</v>
      </c>
      <c r="C64" s="32">
        <f>SUM('5.6'!D44,'5.6'!D54,'5.6'!D64)</f>
        <v>17049</v>
      </c>
      <c r="D64" s="32">
        <f>SUM('5.6'!E44,'5.6'!E54,'5.6'!E64)</f>
        <v>14762</v>
      </c>
      <c r="E64" s="32">
        <f>SUM('5.6'!F44,'5.6'!F54,'5.6'!F64)</f>
        <v>13685</v>
      </c>
      <c r="F64" s="32">
        <f>SUM('5.6'!G44,'5.6'!G54,'5.6'!G64)</f>
        <v>13085</v>
      </c>
      <c r="G64" s="32">
        <f>SUM('5.6'!H44,'5.6'!H54,'5.6'!H64)</f>
        <v>11479</v>
      </c>
      <c r="H64" s="32">
        <f>SUM('5.6'!I44,'5.6'!I54,'5.6'!I64)</f>
        <v>10784</v>
      </c>
      <c r="I64" s="32">
        <f>SUM('5.6'!J44,'5.6'!J54,'5.6'!J64)</f>
        <v>8016</v>
      </c>
      <c r="J64" s="32">
        <f>SUM('5.6'!K44,'5.6'!K54,'5.6'!K64)</f>
        <v>7118</v>
      </c>
      <c r="K64" s="32">
        <f>SUM('5.6'!L44,'5.6'!L54,'5.6'!L64)</f>
        <v>7785</v>
      </c>
      <c r="L64" s="32">
        <f>SUM('5.6'!M44,'5.6'!M54,'5.6'!M64)</f>
        <v>8867</v>
      </c>
      <c r="M64" s="32">
        <f>SUM('5.6'!N44,'5.6'!N54,'5.6'!N64)</f>
        <v>9224</v>
      </c>
    </row>
    <row r="65" spans="1:13" x14ac:dyDescent="0.2">
      <c r="A65">
        <v>5.7</v>
      </c>
      <c r="B65" t="s">
        <v>156</v>
      </c>
      <c r="C65" s="59">
        <f>SUM('5.7'!D25,'5.7'!D35)</f>
        <v>1620</v>
      </c>
      <c r="D65" s="59">
        <f>SUM('5.7'!E25,'5.7'!E35)</f>
        <v>1470</v>
      </c>
      <c r="E65" s="59">
        <f>SUM('5.7'!F25,'5.7'!F35)</f>
        <v>1400</v>
      </c>
      <c r="F65" s="59">
        <f>SUM('5.7'!G25,'5.7'!G35)</f>
        <v>1419</v>
      </c>
      <c r="G65" s="59">
        <f>SUM('5.7'!H25,'5.7'!H35)</f>
        <v>1234</v>
      </c>
      <c r="H65" s="59">
        <f>SUM('5.7'!I25,'5.7'!I35)</f>
        <v>1086</v>
      </c>
      <c r="I65" s="59">
        <f>SUM('5.7'!J25,'5.7'!J35)</f>
        <v>617</v>
      </c>
      <c r="J65" s="59">
        <f>SUM('5.7'!K25,'5.7'!K35)</f>
        <v>535</v>
      </c>
      <c r="K65" s="59">
        <f>SUM('5.7'!L25,'5.7'!L35)</f>
        <v>517</v>
      </c>
      <c r="L65" s="59">
        <f>SUM('5.7'!M25,'5.7'!M35)</f>
        <v>624</v>
      </c>
      <c r="M65" s="59">
        <f>SUM('5.7'!N25,'5.7'!N35)</f>
        <v>583</v>
      </c>
    </row>
    <row r="66" spans="1:13" x14ac:dyDescent="0.2">
      <c r="A66">
        <v>5.7</v>
      </c>
      <c r="B66" t="s">
        <v>157</v>
      </c>
      <c r="C66" s="60">
        <f>SUM('5.7'!D26,'5.7'!D36)</f>
        <v>0</v>
      </c>
      <c r="D66" s="60">
        <f>SUM('5.7'!E26,'5.7'!E36)</f>
        <v>1</v>
      </c>
      <c r="E66" s="60">
        <f>SUM('5.7'!F26,'5.7'!F36)</f>
        <v>0</v>
      </c>
      <c r="F66" s="60">
        <f>SUM('5.7'!G26,'5.7'!G36)</f>
        <v>5</v>
      </c>
      <c r="G66" s="60">
        <f>SUM('5.7'!H26,'5.7'!H36)</f>
        <v>3</v>
      </c>
      <c r="H66" s="60">
        <f>SUM('5.7'!I26,'5.7'!I36)</f>
        <v>2</v>
      </c>
      <c r="I66" s="60">
        <f>SUM('5.7'!J26,'5.7'!J36)</f>
        <v>1</v>
      </c>
      <c r="J66" s="60">
        <f>SUM('5.7'!K26,'5.7'!K36)</f>
        <v>4</v>
      </c>
      <c r="K66" s="60">
        <f>SUM('5.7'!L26,'5.7'!L36)</f>
        <v>1</v>
      </c>
      <c r="L66" s="60">
        <f>SUM('5.7'!M26,'5.7'!M36)</f>
        <v>1</v>
      </c>
      <c r="M66" s="60">
        <f>SUM('5.7'!N26,'5.7'!N36)</f>
        <v>2</v>
      </c>
    </row>
    <row r="67" spans="1:13" x14ac:dyDescent="0.2">
      <c r="A67">
        <v>5.7</v>
      </c>
      <c r="B67" t="s">
        <v>102</v>
      </c>
      <c r="C67" s="61">
        <f>SUM('5.7'!D27,'5.7'!D37)</f>
        <v>12437</v>
      </c>
      <c r="D67" s="61">
        <f>SUM('5.7'!E27,'5.7'!E37)</f>
        <v>10766</v>
      </c>
      <c r="E67" s="61">
        <f>SUM('5.7'!F27,'5.7'!F37)</f>
        <v>10193</v>
      </c>
      <c r="F67" s="61">
        <f>SUM('5.7'!G27,'5.7'!G37)</f>
        <v>9864</v>
      </c>
      <c r="G67" s="61">
        <f>SUM('5.7'!H27,'5.7'!H37)</f>
        <v>8565</v>
      </c>
      <c r="H67" s="61">
        <f>SUM('5.7'!I27,'5.7'!I37)</f>
        <v>8198</v>
      </c>
      <c r="I67" s="61">
        <f>SUM('5.7'!J27,'5.7'!J37)</f>
        <v>6379</v>
      </c>
      <c r="J67" s="61">
        <f>SUM('5.7'!K27,'5.7'!K37)</f>
        <v>5645</v>
      </c>
      <c r="K67" s="61">
        <f>SUM('5.7'!L27,'5.7'!L37)</f>
        <v>6327</v>
      </c>
      <c r="L67" s="61">
        <f>SUM('5.7'!M27,'5.7'!M37)</f>
        <v>7230</v>
      </c>
      <c r="M67" s="61">
        <f>SUM('5.7'!N27,'5.7'!N37)</f>
        <v>7571</v>
      </c>
    </row>
    <row r="68" spans="1:13" x14ac:dyDescent="0.2">
      <c r="A68">
        <v>5.7</v>
      </c>
      <c r="B68" t="s">
        <v>103</v>
      </c>
      <c r="C68" s="62">
        <f>SUM('5.7'!D28,'5.7'!D38)</f>
        <v>504</v>
      </c>
      <c r="D68" s="62">
        <f>SUM('5.7'!E28,'5.7'!E38)</f>
        <v>374</v>
      </c>
      <c r="E68" s="62">
        <f>SUM('5.7'!F28,'5.7'!F38)</f>
        <v>332</v>
      </c>
      <c r="F68" s="62">
        <f>SUM('5.7'!G28,'5.7'!G38)</f>
        <v>242</v>
      </c>
      <c r="G68" s="62">
        <f>SUM('5.7'!H28,'5.7'!H38)</f>
        <v>222</v>
      </c>
      <c r="H68" s="62">
        <f>SUM('5.7'!I28,'5.7'!I38)</f>
        <v>232</v>
      </c>
      <c r="I68" s="62">
        <f>SUM('5.7'!J28,'5.7'!J38)</f>
        <v>127</v>
      </c>
      <c r="J68" s="62">
        <f>SUM('5.7'!K28,'5.7'!K38)</f>
        <v>108</v>
      </c>
      <c r="K68" s="62">
        <f>SUM('5.7'!L28,'5.7'!L38)</f>
        <v>107</v>
      </c>
      <c r="L68" s="62">
        <f>SUM('5.7'!M28,'5.7'!M38)</f>
        <v>86</v>
      </c>
      <c r="M68" s="62">
        <f>SUM('5.7'!N28,'5.7'!N38)</f>
        <v>91</v>
      </c>
    </row>
    <row r="69" spans="1:13" x14ac:dyDescent="0.2">
      <c r="A69">
        <v>5.7</v>
      </c>
      <c r="B69" t="s">
        <v>104</v>
      </c>
      <c r="C69" s="63">
        <f>SUM('5.7'!D29,'5.7'!D39)</f>
        <v>382</v>
      </c>
      <c r="D69" s="63">
        <f>SUM('5.7'!E29,'5.7'!E39)</f>
        <v>280</v>
      </c>
      <c r="E69" s="63">
        <f>SUM('5.7'!F29,'5.7'!F39)</f>
        <v>155</v>
      </c>
      <c r="F69" s="63">
        <f>SUM('5.7'!G29,'5.7'!G39)</f>
        <v>131</v>
      </c>
      <c r="G69" s="63">
        <f>SUM('5.7'!H29,'5.7'!H39)</f>
        <v>127</v>
      </c>
      <c r="H69" s="63">
        <f>SUM('5.7'!I29,'5.7'!I39)</f>
        <v>92</v>
      </c>
      <c r="I69" s="63">
        <f>SUM('5.7'!J29,'5.7'!J39)</f>
        <v>82</v>
      </c>
      <c r="J69" s="63">
        <f>SUM('5.7'!K29,'5.7'!K39)</f>
        <v>59</v>
      </c>
      <c r="K69" s="63">
        <f>SUM('5.7'!L29,'5.7'!L39)</f>
        <v>51</v>
      </c>
      <c r="L69" s="63">
        <f>SUM('5.7'!M29,'5.7'!M39)</f>
        <v>64</v>
      </c>
      <c r="M69" s="63">
        <f>SUM('5.7'!N29,'5.7'!N39)</f>
        <v>74</v>
      </c>
    </row>
    <row r="70" spans="1:13" x14ac:dyDescent="0.2">
      <c r="A70">
        <v>5.7</v>
      </c>
      <c r="B70" t="s">
        <v>105</v>
      </c>
      <c r="C70" s="64">
        <f>SUM('5.7'!D30,'5.7'!D40)</f>
        <v>1621</v>
      </c>
      <c r="D70" s="64">
        <f>SUM('5.7'!E30,'5.7'!E40)</f>
        <v>1498</v>
      </c>
      <c r="E70" s="64">
        <f>SUM('5.7'!F30,'5.7'!F40)</f>
        <v>1294</v>
      </c>
      <c r="F70" s="64">
        <f>SUM('5.7'!G30,'5.7'!G40)</f>
        <v>1210</v>
      </c>
      <c r="G70" s="64">
        <f>SUM('5.7'!H30,'5.7'!H40)</f>
        <v>1134</v>
      </c>
      <c r="H70" s="64">
        <f>SUM('5.7'!I30,'5.7'!I40)</f>
        <v>986</v>
      </c>
      <c r="I70" s="64">
        <f>SUM('5.7'!J30,'5.7'!J40)</f>
        <v>681</v>
      </c>
      <c r="J70" s="64">
        <f>SUM('5.7'!K30,'5.7'!K40)</f>
        <v>662</v>
      </c>
      <c r="K70" s="64">
        <f>SUM('5.7'!L30,'5.7'!L40)</f>
        <v>653</v>
      </c>
      <c r="L70" s="64">
        <f>SUM('5.7'!M30,'5.7'!M40)</f>
        <v>707</v>
      </c>
      <c r="M70" s="64">
        <f>SUM('5.7'!N30,'5.7'!N40)</f>
        <v>718</v>
      </c>
    </row>
    <row r="71" spans="1:13" x14ac:dyDescent="0.2">
      <c r="A71">
        <v>5.7</v>
      </c>
      <c r="B71" t="s">
        <v>158</v>
      </c>
      <c r="C71" s="65">
        <f>SUM('5.7'!D31,'5.7'!D41)</f>
        <v>388</v>
      </c>
      <c r="D71" s="65">
        <f>SUM('5.7'!E31,'5.7'!E41)</f>
        <v>296</v>
      </c>
      <c r="E71" s="65">
        <f>SUM('5.7'!F31,'5.7'!F41)</f>
        <v>239</v>
      </c>
      <c r="F71" s="65">
        <f>SUM('5.7'!G31,'5.7'!G41)</f>
        <v>167</v>
      </c>
      <c r="G71" s="65">
        <f>SUM('5.7'!H31,'5.7'!H41)</f>
        <v>147</v>
      </c>
      <c r="H71" s="65">
        <f>SUM('5.7'!I31,'5.7'!I41)</f>
        <v>145</v>
      </c>
      <c r="I71" s="65">
        <f>SUM('5.7'!J31,'5.7'!J41)</f>
        <v>103</v>
      </c>
      <c r="J71" s="65">
        <f>SUM('5.7'!K31,'5.7'!K41)</f>
        <v>73</v>
      </c>
      <c r="K71" s="65">
        <f>SUM('5.7'!L31,'5.7'!L41)</f>
        <v>94</v>
      </c>
      <c r="L71" s="65">
        <f>SUM('5.7'!M31,'5.7'!M41)</f>
        <v>117</v>
      </c>
      <c r="M71" s="65">
        <f>SUM('5.7'!N31,'5.7'!N41)</f>
        <v>132</v>
      </c>
    </row>
    <row r="72" spans="1:13" x14ac:dyDescent="0.2">
      <c r="A72">
        <v>5.7</v>
      </c>
      <c r="B72" t="s">
        <v>106</v>
      </c>
      <c r="C72" s="66">
        <f>SUM('5.7'!D32,'5.7'!D42)</f>
        <v>95</v>
      </c>
      <c r="D72" s="66">
        <f>SUM('5.7'!E32,'5.7'!E42)</f>
        <v>76</v>
      </c>
      <c r="E72" s="66">
        <f>SUM('5.7'!F32,'5.7'!F42)</f>
        <v>72</v>
      </c>
      <c r="F72" s="66">
        <f>SUM('5.7'!G32,'5.7'!G42)</f>
        <v>47</v>
      </c>
      <c r="G72" s="66">
        <f>SUM('5.7'!H32,'5.7'!H42)</f>
        <v>47</v>
      </c>
      <c r="H72" s="66">
        <f>SUM('5.7'!I32,'5.7'!I42)</f>
        <v>43</v>
      </c>
      <c r="I72" s="66">
        <f>SUM('5.7'!J32,'5.7'!J42)</f>
        <v>26</v>
      </c>
      <c r="J72" s="66">
        <f>SUM('5.7'!K32,'5.7'!K42)</f>
        <v>32</v>
      </c>
      <c r="K72" s="66">
        <f>SUM('5.7'!L32,'5.7'!L42)</f>
        <v>35</v>
      </c>
      <c r="L72" s="66">
        <f>SUM('5.7'!M32,'5.7'!M42)</f>
        <v>38</v>
      </c>
      <c r="M72" s="66">
        <f>SUM('5.7'!N32,'5.7'!N42)</f>
        <v>53</v>
      </c>
    </row>
    <row r="73" spans="1:13" x14ac:dyDescent="0.2">
      <c r="A73">
        <v>5.7</v>
      </c>
      <c r="B73" t="s">
        <v>159</v>
      </c>
      <c r="C73" s="67">
        <f>SUM('5.7'!D33,'5.7'!D43)</f>
        <v>2</v>
      </c>
      <c r="D73" s="67">
        <f>SUM('5.7'!E33,'5.7'!E43)</f>
        <v>1</v>
      </c>
      <c r="E73" s="67">
        <f>SUM('5.7'!F33,'5.7'!F43)</f>
        <v>0</v>
      </c>
      <c r="F73" s="67">
        <f>SUM('5.7'!G33,'5.7'!G43)</f>
        <v>0</v>
      </c>
      <c r="G73" s="67">
        <f>SUM('5.7'!H33,'5.7'!H43)</f>
        <v>0</v>
      </c>
      <c r="H73" s="67">
        <f>SUM('5.7'!I33,'5.7'!I43)</f>
        <v>0</v>
      </c>
      <c r="I73" s="67">
        <f>SUM('5.7'!J33,'5.7'!J43)</f>
        <v>0</v>
      </c>
      <c r="J73" s="67">
        <f>SUM('5.7'!K33,'5.7'!K43)</f>
        <v>0</v>
      </c>
      <c r="K73" s="67">
        <f>SUM('5.7'!L33,'5.7'!L43)</f>
        <v>0</v>
      </c>
      <c r="L73" s="67">
        <f>SUM('5.7'!M33,'5.7'!M43)</f>
        <v>0</v>
      </c>
      <c r="M73" s="67">
        <f>SUM('5.7'!N33,'5.7'!N43)</f>
        <v>0</v>
      </c>
    </row>
    <row r="74" spans="1:13" x14ac:dyDescent="0.2">
      <c r="A74">
        <v>5.7</v>
      </c>
      <c r="B74" t="s">
        <v>107</v>
      </c>
      <c r="C74" s="32">
        <f>SUM('5.7'!D34,'5.7'!D44)</f>
        <v>17049</v>
      </c>
      <c r="D74" s="32">
        <f>SUM('5.7'!E34,'5.7'!E44)</f>
        <v>14762</v>
      </c>
      <c r="E74" s="32">
        <f>SUM('5.7'!F34,'5.7'!F44)</f>
        <v>13685</v>
      </c>
      <c r="F74" s="32">
        <f>SUM('5.7'!G34,'5.7'!G44)</f>
        <v>13085</v>
      </c>
      <c r="G74" s="32">
        <f>SUM('5.7'!H34,'5.7'!H44)</f>
        <v>11479</v>
      </c>
      <c r="H74" s="32">
        <f>SUM('5.7'!I34,'5.7'!I44)</f>
        <v>10784</v>
      </c>
      <c r="I74" s="32">
        <f>SUM('5.7'!J34,'5.7'!J44)</f>
        <v>8016</v>
      </c>
      <c r="J74" s="32">
        <f>SUM('5.7'!K34,'5.7'!K44)</f>
        <v>7118</v>
      </c>
      <c r="K74" s="32">
        <f>SUM('5.7'!L34,'5.7'!L44)</f>
        <v>7785</v>
      </c>
      <c r="L74" s="32">
        <f>SUM('5.7'!M34,'5.7'!M44)</f>
        <v>8867</v>
      </c>
      <c r="M74" s="32">
        <f>SUM('5.7'!N34,'5.7'!N44)</f>
        <v>9224</v>
      </c>
    </row>
    <row r="75" spans="1:13" x14ac:dyDescent="0.2">
      <c r="A75">
        <v>5.8</v>
      </c>
      <c r="B75" t="s">
        <v>156</v>
      </c>
      <c r="C75" s="59">
        <f>SUM('5.8'!C5,'5.8'!C15,'5.8'!C25,'5.8'!C35,'5.8'!C45,'5.8'!C75)</f>
        <v>1620</v>
      </c>
      <c r="D75" s="59">
        <f>SUM('5.8'!D5,'5.8'!D15,'5.8'!D25,'5.8'!D35,'5.8'!D45,'5.8'!D75)</f>
        <v>1470</v>
      </c>
      <c r="E75" s="59">
        <f>SUM('5.8'!E5,'5.8'!E15,'5.8'!E25,'5.8'!E35,'5.8'!E45,'5.8'!E75)</f>
        <v>1400</v>
      </c>
      <c r="F75" s="59">
        <f>SUM('5.8'!F5,'5.8'!F15,'5.8'!F25,'5.8'!F35,'5.8'!F45,'5.8'!F75)</f>
        <v>1419</v>
      </c>
      <c r="G75" s="59">
        <f>SUM('5.8'!G5,'5.8'!G15,'5.8'!G25,'5.8'!G35,'5.8'!G45,'5.8'!G75)</f>
        <v>1234</v>
      </c>
      <c r="H75" s="59">
        <f>SUM('5.8'!H5,'5.8'!H15,'5.8'!H25,'5.8'!H35,'5.8'!H45,'5.8'!H75)</f>
        <v>1086</v>
      </c>
      <c r="I75" s="59">
        <f>SUM('5.8'!I5,'5.8'!I15,'5.8'!I25,'5.8'!I35,'5.8'!I45,'5.8'!I75)</f>
        <v>617</v>
      </c>
      <c r="J75" s="59">
        <f>SUM('5.8'!J5,'5.8'!J15,'5.8'!J25,'5.8'!J35,'5.8'!J45,'5.8'!J75)</f>
        <v>535</v>
      </c>
      <c r="K75" s="59">
        <f>SUM('5.8'!K5,'5.8'!K15,'5.8'!K25,'5.8'!K35,'5.8'!K45,'5.8'!K75)</f>
        <v>517</v>
      </c>
      <c r="L75" s="59">
        <f>SUM('5.8'!L5,'5.8'!L15,'5.8'!L25,'5.8'!L35,'5.8'!L45,'5.8'!L75)</f>
        <v>624</v>
      </c>
      <c r="M75" s="59">
        <f>SUM('5.8'!M5,'5.8'!M15,'5.8'!M25,'5.8'!M35,'5.8'!M45,'5.8'!M75)</f>
        <v>583</v>
      </c>
    </row>
    <row r="76" spans="1:13" x14ac:dyDescent="0.2">
      <c r="A76">
        <v>5.8</v>
      </c>
      <c r="B76" t="s">
        <v>157</v>
      </c>
      <c r="C76" s="60">
        <f>SUM('5.8'!C6,'5.8'!C16,'5.8'!C26,'5.8'!C36,'5.8'!C46,'5.8'!C76)</f>
        <v>0</v>
      </c>
      <c r="D76" s="60">
        <f>SUM('5.8'!D6,'5.8'!D16,'5.8'!D26,'5.8'!D36,'5.8'!D46,'5.8'!D76)</f>
        <v>1</v>
      </c>
      <c r="E76" s="60">
        <f>SUM('5.8'!E6,'5.8'!E16,'5.8'!E26,'5.8'!E36,'5.8'!E46,'5.8'!E76)</f>
        <v>0</v>
      </c>
      <c r="F76" s="60">
        <f>SUM('5.8'!F6,'5.8'!F16,'5.8'!F26,'5.8'!F36,'5.8'!F46,'5.8'!F76)</f>
        <v>5</v>
      </c>
      <c r="G76" s="60">
        <f>SUM('5.8'!G6,'5.8'!G16,'5.8'!G26,'5.8'!G36,'5.8'!G46,'5.8'!G76)</f>
        <v>3</v>
      </c>
      <c r="H76" s="60">
        <f>SUM('5.8'!H6,'5.8'!H16,'5.8'!H26,'5.8'!H36,'5.8'!H46,'5.8'!H76)</f>
        <v>2</v>
      </c>
      <c r="I76" s="60">
        <f>SUM('5.8'!I6,'5.8'!I16,'5.8'!I26,'5.8'!I36,'5.8'!I46,'5.8'!I76)</f>
        <v>1</v>
      </c>
      <c r="J76" s="60">
        <f>SUM('5.8'!J6,'5.8'!J16,'5.8'!J26,'5.8'!J36,'5.8'!J46,'5.8'!J76)</f>
        <v>4</v>
      </c>
      <c r="K76" s="60">
        <f>SUM('5.8'!K6,'5.8'!K16,'5.8'!K26,'5.8'!K36,'5.8'!K46,'5.8'!K76)</f>
        <v>1</v>
      </c>
      <c r="L76" s="60">
        <f>SUM('5.8'!L6,'5.8'!L16,'5.8'!L26,'5.8'!L36,'5.8'!L46,'5.8'!L76)</f>
        <v>1</v>
      </c>
      <c r="M76" s="60">
        <f>SUM('5.8'!M6,'5.8'!M16,'5.8'!M26,'5.8'!M36,'5.8'!M46,'5.8'!M76)</f>
        <v>2</v>
      </c>
    </row>
    <row r="77" spans="1:13" x14ac:dyDescent="0.2">
      <c r="A77">
        <v>5.8</v>
      </c>
      <c r="B77" t="s">
        <v>102</v>
      </c>
      <c r="C77" s="61">
        <f>SUM('5.8'!C7,'5.8'!C17,'5.8'!C27,'5.8'!C37,'5.8'!C47,'5.8'!C77)</f>
        <v>12437</v>
      </c>
      <c r="D77" s="61">
        <f>SUM('5.8'!D7,'5.8'!D17,'5.8'!D27,'5.8'!D37,'5.8'!D47,'5.8'!D77)</f>
        <v>10766</v>
      </c>
      <c r="E77" s="61">
        <f>SUM('5.8'!E7,'5.8'!E17,'5.8'!E27,'5.8'!E37,'5.8'!E47,'5.8'!E77)</f>
        <v>10193</v>
      </c>
      <c r="F77" s="61">
        <f>SUM('5.8'!F7,'5.8'!F17,'5.8'!F27,'5.8'!F37,'5.8'!F47,'5.8'!F77)</f>
        <v>9864</v>
      </c>
      <c r="G77" s="61">
        <f>SUM('5.8'!G7,'5.8'!G17,'5.8'!G27,'5.8'!G37,'5.8'!G47,'5.8'!G77)</f>
        <v>8565</v>
      </c>
      <c r="H77" s="61">
        <f>SUM('5.8'!H7,'5.8'!H17,'5.8'!H27,'5.8'!H37,'5.8'!H47,'5.8'!H77)</f>
        <v>8198</v>
      </c>
      <c r="I77" s="61">
        <f>SUM('5.8'!I7,'5.8'!I17,'5.8'!I27,'5.8'!I37,'5.8'!I47,'5.8'!I77)</f>
        <v>6379</v>
      </c>
      <c r="J77" s="61">
        <f>SUM('5.8'!J7,'5.8'!J17,'5.8'!J27,'5.8'!J37,'5.8'!J47,'5.8'!J77)</f>
        <v>5645</v>
      </c>
      <c r="K77" s="61">
        <f>SUM('5.8'!K7,'5.8'!K17,'5.8'!K27,'5.8'!K37,'5.8'!K47,'5.8'!K77)</f>
        <v>6327</v>
      </c>
      <c r="L77" s="61">
        <f>SUM('5.8'!L7,'5.8'!L17,'5.8'!L27,'5.8'!L37,'5.8'!L47,'5.8'!L77)</f>
        <v>7230</v>
      </c>
      <c r="M77" s="61">
        <f>SUM('5.8'!M7,'5.8'!M17,'5.8'!M27,'5.8'!M37,'5.8'!M47,'5.8'!M77)</f>
        <v>7571</v>
      </c>
    </row>
    <row r="78" spans="1:13" x14ac:dyDescent="0.2">
      <c r="A78">
        <v>5.8</v>
      </c>
      <c r="B78" t="s">
        <v>103</v>
      </c>
      <c r="C78" s="62">
        <f>SUM('5.8'!C8,'5.8'!C18,'5.8'!C28,'5.8'!C38,'5.8'!C48,'5.8'!C78)</f>
        <v>504</v>
      </c>
      <c r="D78" s="62">
        <f>SUM('5.8'!D8,'5.8'!D18,'5.8'!D28,'5.8'!D38,'5.8'!D48,'5.8'!D78)</f>
        <v>374</v>
      </c>
      <c r="E78" s="62">
        <f>SUM('5.8'!E8,'5.8'!E18,'5.8'!E28,'5.8'!E38,'5.8'!E48,'5.8'!E78)</f>
        <v>332</v>
      </c>
      <c r="F78" s="62">
        <f>SUM('5.8'!F8,'5.8'!F18,'5.8'!F28,'5.8'!F38,'5.8'!F48,'5.8'!F78)</f>
        <v>242</v>
      </c>
      <c r="G78" s="62">
        <f>SUM('5.8'!G8,'5.8'!G18,'5.8'!G28,'5.8'!G38,'5.8'!G48,'5.8'!G78)</f>
        <v>222</v>
      </c>
      <c r="H78" s="62">
        <f>SUM('5.8'!H8,'5.8'!H18,'5.8'!H28,'5.8'!H38,'5.8'!H48,'5.8'!H78)</f>
        <v>232</v>
      </c>
      <c r="I78" s="62">
        <f>SUM('5.8'!I8,'5.8'!I18,'5.8'!I28,'5.8'!I38,'5.8'!I48,'5.8'!I78)</f>
        <v>127</v>
      </c>
      <c r="J78" s="62">
        <f>SUM('5.8'!J8,'5.8'!J18,'5.8'!J28,'5.8'!J38,'5.8'!J48,'5.8'!J78)</f>
        <v>108</v>
      </c>
      <c r="K78" s="62">
        <f>SUM('5.8'!K8,'5.8'!K18,'5.8'!K28,'5.8'!K38,'5.8'!K48,'5.8'!K78)</f>
        <v>107</v>
      </c>
      <c r="L78" s="62">
        <f>SUM('5.8'!L8,'5.8'!L18,'5.8'!L28,'5.8'!L38,'5.8'!L48,'5.8'!L78)</f>
        <v>86</v>
      </c>
      <c r="M78" s="62">
        <f>SUM('5.8'!M8,'5.8'!M18,'5.8'!M28,'5.8'!M38,'5.8'!M48,'5.8'!M78)</f>
        <v>91</v>
      </c>
    </row>
    <row r="79" spans="1:13" x14ac:dyDescent="0.2">
      <c r="A79">
        <v>5.8</v>
      </c>
      <c r="B79" t="s">
        <v>104</v>
      </c>
      <c r="C79" s="63">
        <f>SUM('5.8'!C9,'5.8'!C19,'5.8'!C29,'5.8'!C39,'5.8'!C49,'5.8'!C79)</f>
        <v>382</v>
      </c>
      <c r="D79" s="63">
        <f>SUM('5.8'!D9,'5.8'!D19,'5.8'!D29,'5.8'!D39,'5.8'!D49,'5.8'!D79)</f>
        <v>280</v>
      </c>
      <c r="E79" s="63">
        <f>SUM('5.8'!E9,'5.8'!E19,'5.8'!E29,'5.8'!E39,'5.8'!E49,'5.8'!E79)</f>
        <v>155</v>
      </c>
      <c r="F79" s="63">
        <f>SUM('5.8'!F9,'5.8'!F19,'5.8'!F29,'5.8'!F39,'5.8'!F49,'5.8'!F79)</f>
        <v>131</v>
      </c>
      <c r="G79" s="63">
        <f>SUM('5.8'!G9,'5.8'!G19,'5.8'!G29,'5.8'!G39,'5.8'!G49,'5.8'!G79)</f>
        <v>127</v>
      </c>
      <c r="H79" s="63">
        <f>SUM('5.8'!H9,'5.8'!H19,'5.8'!H29,'5.8'!H39,'5.8'!H49,'5.8'!H79)</f>
        <v>92</v>
      </c>
      <c r="I79" s="63">
        <f>SUM('5.8'!I9,'5.8'!I19,'5.8'!I29,'5.8'!I39,'5.8'!I49,'5.8'!I79)</f>
        <v>82</v>
      </c>
      <c r="J79" s="63">
        <f>SUM('5.8'!J9,'5.8'!J19,'5.8'!J29,'5.8'!J39,'5.8'!J49,'5.8'!J79)</f>
        <v>59</v>
      </c>
      <c r="K79" s="63">
        <f>SUM('5.8'!K9,'5.8'!K19,'5.8'!K29,'5.8'!K39,'5.8'!K49,'5.8'!K79)</f>
        <v>51</v>
      </c>
      <c r="L79" s="63">
        <f>SUM('5.8'!L9,'5.8'!L19,'5.8'!L29,'5.8'!L39,'5.8'!L49,'5.8'!L79)</f>
        <v>64</v>
      </c>
      <c r="M79" s="63">
        <f>SUM('5.8'!M9,'5.8'!M19,'5.8'!M29,'5.8'!M39,'5.8'!M49,'5.8'!M79)</f>
        <v>74</v>
      </c>
    </row>
    <row r="80" spans="1:13" x14ac:dyDescent="0.2">
      <c r="A80">
        <v>5.8</v>
      </c>
      <c r="B80" t="s">
        <v>105</v>
      </c>
      <c r="C80" s="64">
        <f>SUM('5.8'!C10,'5.8'!C20,'5.8'!C30,'5.8'!C40,'5.8'!C50,'5.8'!C80)</f>
        <v>1621</v>
      </c>
      <c r="D80" s="64">
        <f>SUM('5.8'!D10,'5.8'!D20,'5.8'!D30,'5.8'!D40,'5.8'!D50,'5.8'!D80)</f>
        <v>1498</v>
      </c>
      <c r="E80" s="64">
        <f>SUM('5.8'!E10,'5.8'!E20,'5.8'!E30,'5.8'!E40,'5.8'!E50,'5.8'!E80)</f>
        <v>1294</v>
      </c>
      <c r="F80" s="64">
        <f>SUM('5.8'!F10,'5.8'!F20,'5.8'!F30,'5.8'!F40,'5.8'!F50,'5.8'!F80)</f>
        <v>1210</v>
      </c>
      <c r="G80" s="64">
        <f>SUM('5.8'!G10,'5.8'!G20,'5.8'!G30,'5.8'!G40,'5.8'!G50,'5.8'!G80)</f>
        <v>1134</v>
      </c>
      <c r="H80" s="64">
        <f>SUM('5.8'!H10,'5.8'!H20,'5.8'!H30,'5.8'!H40,'5.8'!H50,'5.8'!H80)</f>
        <v>986</v>
      </c>
      <c r="I80" s="64">
        <f>SUM('5.8'!I10,'5.8'!I20,'5.8'!I30,'5.8'!I40,'5.8'!I50,'5.8'!I80)</f>
        <v>681</v>
      </c>
      <c r="J80" s="64">
        <f>SUM('5.8'!J10,'5.8'!J20,'5.8'!J30,'5.8'!J40,'5.8'!J50,'5.8'!J80)</f>
        <v>662</v>
      </c>
      <c r="K80" s="64">
        <f>SUM('5.8'!K10,'5.8'!K20,'5.8'!K30,'5.8'!K40,'5.8'!K50,'5.8'!K80)</f>
        <v>653</v>
      </c>
      <c r="L80" s="64">
        <f>SUM('5.8'!L10,'5.8'!L20,'5.8'!L30,'5.8'!L40,'5.8'!L50,'5.8'!L80)</f>
        <v>707</v>
      </c>
      <c r="M80" s="64">
        <f>SUM('5.8'!M10,'5.8'!M20,'5.8'!M30,'5.8'!M40,'5.8'!M50,'5.8'!M80)</f>
        <v>718</v>
      </c>
    </row>
    <row r="81" spans="1:13" x14ac:dyDescent="0.2">
      <c r="A81">
        <v>5.8</v>
      </c>
      <c r="B81" t="s">
        <v>158</v>
      </c>
      <c r="C81" s="65">
        <f>SUM('5.8'!C11,'5.8'!C21,'5.8'!C31,'5.8'!C41,'5.8'!C51,'5.8'!C81)</f>
        <v>388</v>
      </c>
      <c r="D81" s="65">
        <f>SUM('5.8'!D11,'5.8'!D21,'5.8'!D31,'5.8'!D41,'5.8'!D51,'5.8'!D81)</f>
        <v>296</v>
      </c>
      <c r="E81" s="65">
        <f>SUM('5.8'!E11,'5.8'!E21,'5.8'!E31,'5.8'!E41,'5.8'!E51,'5.8'!E81)</f>
        <v>239</v>
      </c>
      <c r="F81" s="65">
        <f>SUM('5.8'!F11,'5.8'!F21,'5.8'!F31,'5.8'!F41,'5.8'!F51,'5.8'!F81)</f>
        <v>167</v>
      </c>
      <c r="G81" s="65">
        <f>SUM('5.8'!G11,'5.8'!G21,'5.8'!G31,'5.8'!G41,'5.8'!G51,'5.8'!G81)</f>
        <v>147</v>
      </c>
      <c r="H81" s="65">
        <f>SUM('5.8'!H11,'5.8'!H21,'5.8'!H31,'5.8'!H41,'5.8'!H51,'5.8'!H81)</f>
        <v>145</v>
      </c>
      <c r="I81" s="65">
        <f>SUM('5.8'!I11,'5.8'!I21,'5.8'!I31,'5.8'!I41,'5.8'!I51,'5.8'!I81)</f>
        <v>103</v>
      </c>
      <c r="J81" s="65">
        <f>SUM('5.8'!J11,'5.8'!J21,'5.8'!J31,'5.8'!J41,'5.8'!J51,'5.8'!J81)</f>
        <v>73</v>
      </c>
      <c r="K81" s="65">
        <f>SUM('5.8'!K11,'5.8'!K21,'5.8'!K31,'5.8'!K41,'5.8'!K51,'5.8'!K81)</f>
        <v>94</v>
      </c>
      <c r="L81" s="65">
        <f>SUM('5.8'!L11,'5.8'!L21,'5.8'!L31,'5.8'!L41,'5.8'!L51,'5.8'!L81)</f>
        <v>117</v>
      </c>
      <c r="M81" s="65">
        <f>SUM('5.8'!M11,'5.8'!M21,'5.8'!M31,'5.8'!M41,'5.8'!M51,'5.8'!M81)</f>
        <v>132</v>
      </c>
    </row>
    <row r="82" spans="1:13" x14ac:dyDescent="0.2">
      <c r="A82">
        <v>5.8</v>
      </c>
      <c r="B82" t="s">
        <v>106</v>
      </c>
      <c r="C82" s="66">
        <f>SUM('5.8'!C12,'5.8'!C22,'5.8'!C32,'5.8'!C42,'5.8'!C52,'5.8'!C82)</f>
        <v>95</v>
      </c>
      <c r="D82" s="66">
        <f>SUM('5.8'!D12,'5.8'!D22,'5.8'!D32,'5.8'!D42,'5.8'!D52,'5.8'!D82)</f>
        <v>76</v>
      </c>
      <c r="E82" s="66">
        <f>SUM('5.8'!E12,'5.8'!E22,'5.8'!E32,'5.8'!E42,'5.8'!E52,'5.8'!E82)</f>
        <v>72</v>
      </c>
      <c r="F82" s="66">
        <f>SUM('5.8'!F12,'5.8'!F22,'5.8'!F32,'5.8'!F42,'5.8'!F52,'5.8'!F82)</f>
        <v>47</v>
      </c>
      <c r="G82" s="66">
        <f>SUM('5.8'!G12,'5.8'!G22,'5.8'!G32,'5.8'!G42,'5.8'!G52,'5.8'!G82)</f>
        <v>47</v>
      </c>
      <c r="H82" s="66">
        <f>SUM('5.8'!H12,'5.8'!H22,'5.8'!H32,'5.8'!H42,'5.8'!H52,'5.8'!H82)</f>
        <v>43</v>
      </c>
      <c r="I82" s="66">
        <f>SUM('5.8'!I12,'5.8'!I22,'5.8'!I32,'5.8'!I42,'5.8'!I52,'5.8'!I82)</f>
        <v>26</v>
      </c>
      <c r="J82" s="66">
        <f>SUM('5.8'!J12,'5.8'!J22,'5.8'!J32,'5.8'!J42,'5.8'!J52,'5.8'!J82)</f>
        <v>32</v>
      </c>
      <c r="K82" s="66">
        <f>SUM('5.8'!K12,'5.8'!K22,'5.8'!K32,'5.8'!K42,'5.8'!K52,'5.8'!K82)</f>
        <v>35</v>
      </c>
      <c r="L82" s="66">
        <f>SUM('5.8'!L12,'5.8'!L22,'5.8'!L32,'5.8'!L42,'5.8'!L52,'5.8'!L82)</f>
        <v>38</v>
      </c>
      <c r="M82" s="66">
        <f>SUM('5.8'!M12,'5.8'!M22,'5.8'!M32,'5.8'!M42,'5.8'!M52,'5.8'!M82)</f>
        <v>53</v>
      </c>
    </row>
    <row r="83" spans="1:13" x14ac:dyDescent="0.2">
      <c r="A83">
        <v>5.8</v>
      </c>
      <c r="B83" t="s">
        <v>159</v>
      </c>
      <c r="C83" s="67">
        <f>SUM('5.8'!C13,'5.8'!C23,'5.8'!C33,'5.8'!C43,'5.8'!C53,'5.8'!C83)</f>
        <v>2</v>
      </c>
      <c r="D83" s="67">
        <f>SUM('5.8'!D13,'5.8'!D23,'5.8'!D33,'5.8'!D43,'5.8'!D53,'5.8'!D83)</f>
        <v>1</v>
      </c>
      <c r="E83" s="67">
        <f>SUM('5.8'!E13,'5.8'!E23,'5.8'!E33,'5.8'!E43,'5.8'!E53,'5.8'!E83)</f>
        <v>0</v>
      </c>
      <c r="F83" s="67">
        <f>SUM('5.8'!F13,'5.8'!F23,'5.8'!F33,'5.8'!F43,'5.8'!F53,'5.8'!F83)</f>
        <v>0</v>
      </c>
      <c r="G83" s="67">
        <f>SUM('5.8'!G13,'5.8'!G23,'5.8'!G33,'5.8'!G43,'5.8'!G53,'5.8'!G83)</f>
        <v>0</v>
      </c>
      <c r="H83" s="67">
        <f>SUM('5.8'!H13,'5.8'!H23,'5.8'!H33,'5.8'!H43,'5.8'!H53,'5.8'!H83)</f>
        <v>0</v>
      </c>
      <c r="I83" s="67">
        <f>SUM('5.8'!I13,'5.8'!I23,'5.8'!I33,'5.8'!I43,'5.8'!I53,'5.8'!I83)</f>
        <v>0</v>
      </c>
      <c r="J83" s="67">
        <f>SUM('5.8'!J13,'5.8'!J23,'5.8'!J33,'5.8'!J43,'5.8'!J53,'5.8'!J83)</f>
        <v>0</v>
      </c>
      <c r="K83" s="67">
        <f>SUM('5.8'!K13,'5.8'!K23,'5.8'!K33,'5.8'!K43,'5.8'!K53,'5.8'!K83)</f>
        <v>0</v>
      </c>
      <c r="L83" s="67">
        <f>SUM('5.8'!L13,'5.8'!L23,'5.8'!L33,'5.8'!L43,'5.8'!L53,'5.8'!L83)</f>
        <v>0</v>
      </c>
      <c r="M83" s="67">
        <f>SUM('5.8'!M13,'5.8'!M23,'5.8'!M33,'5.8'!M43,'5.8'!M53,'5.8'!M83)</f>
        <v>0</v>
      </c>
    </row>
    <row r="84" spans="1:13" x14ac:dyDescent="0.2">
      <c r="A84">
        <v>5.8</v>
      </c>
      <c r="B84" t="s">
        <v>107</v>
      </c>
      <c r="C84" s="32">
        <f>SUM('5.8'!C14,'5.8'!C24,'5.8'!C34,'5.8'!C44,'5.8'!C54,'5.8'!C84)</f>
        <v>17049</v>
      </c>
      <c r="D84" s="32">
        <f>SUM('5.8'!D14,'5.8'!D24,'5.8'!D34,'5.8'!D44,'5.8'!D54,'5.8'!D84)</f>
        <v>14762</v>
      </c>
      <c r="E84" s="32">
        <f>SUM('5.8'!E14,'5.8'!E24,'5.8'!E34,'5.8'!E44,'5.8'!E54,'5.8'!E84)</f>
        <v>13685</v>
      </c>
      <c r="F84" s="32">
        <f>SUM('5.8'!F14,'5.8'!F24,'5.8'!F34,'5.8'!F44,'5.8'!F54,'5.8'!F84)</f>
        <v>13085</v>
      </c>
      <c r="G84" s="32">
        <f>SUM('5.8'!G14,'5.8'!G24,'5.8'!G34,'5.8'!G44,'5.8'!G54,'5.8'!G84)</f>
        <v>11479</v>
      </c>
      <c r="H84" s="32">
        <f>SUM('5.8'!H14,'5.8'!H24,'5.8'!H34,'5.8'!H44,'5.8'!H54,'5.8'!H84)</f>
        <v>10784</v>
      </c>
      <c r="I84" s="32">
        <f>SUM('5.8'!I14,'5.8'!I24,'5.8'!I34,'5.8'!I44,'5.8'!I54,'5.8'!I84)</f>
        <v>8016</v>
      </c>
      <c r="J84" s="32">
        <f>SUM('5.8'!J14,'5.8'!J24,'5.8'!J34,'5.8'!J44,'5.8'!J54,'5.8'!J84)</f>
        <v>7118</v>
      </c>
      <c r="K84" s="32">
        <f>SUM('5.8'!K14,'5.8'!K24,'5.8'!K34,'5.8'!K44,'5.8'!K54,'5.8'!K84)</f>
        <v>7785</v>
      </c>
      <c r="L84" s="32">
        <f>SUM('5.8'!L14,'5.8'!L24,'5.8'!L34,'5.8'!L44,'5.8'!L54,'5.8'!L84)</f>
        <v>8867</v>
      </c>
      <c r="M84" s="32">
        <f>SUM('5.8'!M14,'5.8'!M24,'5.8'!M34,'5.8'!M44,'5.8'!M54,'5.8'!M84)</f>
        <v>9224</v>
      </c>
    </row>
  </sheetData>
  <phoneticPr fontId="1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2"/>
  <sheetViews>
    <sheetView workbookViewId="0"/>
  </sheetViews>
  <sheetFormatPr defaultColWidth="8.6640625" defaultRowHeight="15" x14ac:dyDescent="0.2"/>
  <cols>
    <col min="1" max="1" width="13.6640625" style="162" customWidth="1"/>
    <col min="2" max="2" width="92.44140625" style="161" customWidth="1"/>
    <col min="3" max="3" width="8.88671875" style="162" customWidth="1"/>
    <col min="4" max="16384" width="8.6640625" style="162"/>
  </cols>
  <sheetData>
    <row r="1" spans="1:13" ht="15.75" x14ac:dyDescent="0.2">
      <c r="A1" s="3" t="s">
        <v>27</v>
      </c>
    </row>
    <row r="2" spans="1:13" x14ac:dyDescent="0.2">
      <c r="A2" s="162" t="s">
        <v>28</v>
      </c>
    </row>
    <row r="3" spans="1:13" ht="15.75" x14ac:dyDescent="0.2">
      <c r="A3" s="3" t="s">
        <v>29</v>
      </c>
      <c r="B3" s="163" t="s">
        <v>30</v>
      </c>
    </row>
    <row r="4" spans="1:13" x14ac:dyDescent="0.2">
      <c r="A4" s="13">
        <v>1</v>
      </c>
      <c r="B4" s="17" t="s">
        <v>31</v>
      </c>
      <c r="C4" s="164"/>
      <c r="D4" s="164"/>
      <c r="E4" s="164"/>
      <c r="F4" s="164"/>
      <c r="G4" s="164"/>
      <c r="H4" s="164"/>
      <c r="I4" s="164"/>
      <c r="J4" s="164"/>
      <c r="K4" s="164"/>
      <c r="L4" s="164"/>
      <c r="M4" s="164"/>
    </row>
    <row r="5" spans="1:13" x14ac:dyDescent="0.2">
      <c r="A5" s="13">
        <v>2</v>
      </c>
      <c r="B5" s="17" t="s">
        <v>32</v>
      </c>
      <c r="C5" s="164"/>
      <c r="D5" s="164"/>
      <c r="E5" s="164"/>
      <c r="F5" s="164"/>
      <c r="G5" s="164"/>
      <c r="H5" s="164"/>
      <c r="I5" s="164"/>
      <c r="J5" s="164"/>
      <c r="K5" s="164"/>
      <c r="L5" s="164"/>
      <c r="M5" s="164"/>
    </row>
    <row r="6" spans="1:13" ht="40.5" customHeight="1" x14ac:dyDescent="0.2">
      <c r="A6" s="13">
        <v>3</v>
      </c>
      <c r="B6" s="17" t="s">
        <v>33</v>
      </c>
      <c r="C6" s="164"/>
      <c r="D6" s="164"/>
      <c r="E6" s="164"/>
      <c r="F6" s="164"/>
      <c r="G6" s="164"/>
      <c r="H6" s="164"/>
      <c r="I6" s="164"/>
      <c r="J6" s="164"/>
      <c r="K6" s="164"/>
      <c r="L6" s="164"/>
      <c r="M6" s="164"/>
    </row>
    <row r="7" spans="1:13" ht="40.5" customHeight="1" x14ac:dyDescent="0.2">
      <c r="A7" s="13">
        <v>4</v>
      </c>
      <c r="B7" s="17" t="s">
        <v>34</v>
      </c>
      <c r="C7" s="164"/>
      <c r="D7" s="164"/>
      <c r="E7" s="164"/>
      <c r="F7" s="164"/>
      <c r="G7" s="164"/>
      <c r="H7" s="164"/>
      <c r="I7" s="164"/>
      <c r="J7" s="164"/>
      <c r="K7" s="164"/>
      <c r="L7" s="164"/>
      <c r="M7" s="164"/>
    </row>
    <row r="8" spans="1:13" ht="27" customHeight="1" x14ac:dyDescent="0.2">
      <c r="A8" s="13">
        <v>5</v>
      </c>
      <c r="B8" s="17" t="s">
        <v>35</v>
      </c>
      <c r="C8" s="164"/>
      <c r="D8" s="164"/>
      <c r="E8" s="164"/>
      <c r="F8" s="164"/>
      <c r="G8" s="164"/>
      <c r="H8" s="164"/>
      <c r="I8" s="164"/>
      <c r="J8" s="164"/>
      <c r="K8" s="164"/>
      <c r="L8" s="164"/>
      <c r="M8" s="164"/>
    </row>
    <row r="9" spans="1:13" ht="15" customHeight="1" x14ac:dyDescent="0.2">
      <c r="A9" s="13">
        <v>6</v>
      </c>
      <c r="B9" s="17" t="s">
        <v>36</v>
      </c>
      <c r="C9" s="164"/>
      <c r="D9" s="164"/>
      <c r="E9" s="164"/>
      <c r="F9" s="164"/>
      <c r="G9" s="164"/>
      <c r="H9" s="164"/>
      <c r="I9" s="164"/>
      <c r="J9" s="164"/>
      <c r="K9" s="164"/>
      <c r="L9" s="164"/>
      <c r="M9" s="164"/>
    </row>
    <row r="10" spans="1:13" ht="51" x14ac:dyDescent="0.2">
      <c r="A10" s="13">
        <v>7</v>
      </c>
      <c r="B10" s="17" t="s">
        <v>37</v>
      </c>
      <c r="D10" s="164"/>
      <c r="E10" s="164"/>
    </row>
    <row r="11" spans="1:13" ht="40.5" customHeight="1" x14ac:dyDescent="0.2">
      <c r="A11" s="13">
        <v>8</v>
      </c>
      <c r="B11" s="17" t="s">
        <v>38</v>
      </c>
      <c r="D11" s="164"/>
      <c r="E11" s="164"/>
    </row>
    <row r="12" spans="1:13" ht="27" customHeight="1" x14ac:dyDescent="0.2">
      <c r="A12" s="13">
        <v>9</v>
      </c>
      <c r="B12" s="17" t="s">
        <v>39</v>
      </c>
      <c r="D12" s="164"/>
      <c r="E12" s="164"/>
    </row>
    <row r="13" spans="1:13" ht="51" x14ac:dyDescent="0.2">
      <c r="A13" s="13">
        <v>10</v>
      </c>
      <c r="B13" s="17" t="s">
        <v>40</v>
      </c>
      <c r="D13" s="164"/>
      <c r="E13" s="164"/>
    </row>
    <row r="14" spans="1:13" ht="81" customHeight="1" x14ac:dyDescent="0.2">
      <c r="A14" s="13">
        <v>11</v>
      </c>
      <c r="B14" s="17" t="s">
        <v>41</v>
      </c>
      <c r="D14" s="164"/>
      <c r="E14" s="164"/>
    </row>
    <row r="15" spans="1:13" ht="27" customHeight="1" x14ac:dyDescent="0.2">
      <c r="A15" s="13">
        <v>12</v>
      </c>
      <c r="B15" s="17" t="s">
        <v>42</v>
      </c>
      <c r="D15" s="164"/>
      <c r="E15" s="164"/>
    </row>
    <row r="16" spans="1:13" ht="38.25" x14ac:dyDescent="0.2">
      <c r="A16" s="13">
        <v>13</v>
      </c>
      <c r="B16" s="17" t="s">
        <v>43</v>
      </c>
      <c r="D16" s="164"/>
      <c r="E16" s="164"/>
    </row>
    <row r="17" spans="1:13" ht="15" customHeight="1" x14ac:dyDescent="0.2">
      <c r="A17" s="13">
        <v>14</v>
      </c>
      <c r="B17" s="17" t="s">
        <v>44</v>
      </c>
      <c r="D17" s="164"/>
      <c r="E17" s="164"/>
    </row>
    <row r="18" spans="1:13" x14ac:dyDescent="0.2">
      <c r="A18" s="13">
        <v>15</v>
      </c>
      <c r="B18" s="17" t="s">
        <v>45</v>
      </c>
      <c r="E18" s="164"/>
    </row>
    <row r="19" spans="1:13" x14ac:dyDescent="0.2">
      <c r="A19" s="13">
        <v>16</v>
      </c>
      <c r="B19" s="17" t="s">
        <v>46</v>
      </c>
      <c r="D19" s="164"/>
      <c r="E19" s="164"/>
    </row>
    <row r="20" spans="1:13" ht="25.5" x14ac:dyDescent="0.2">
      <c r="A20" s="13">
        <v>17</v>
      </c>
      <c r="B20" s="17" t="s">
        <v>47</v>
      </c>
      <c r="D20" s="164"/>
      <c r="E20" s="164"/>
    </row>
    <row r="21" spans="1:13" ht="38.25" x14ac:dyDescent="0.2">
      <c r="A21" s="13">
        <v>18</v>
      </c>
      <c r="B21" s="17" t="s">
        <v>176</v>
      </c>
      <c r="D21" s="164"/>
      <c r="E21" s="164"/>
    </row>
    <row r="22" spans="1:13" ht="25.5" x14ac:dyDescent="0.2">
      <c r="A22" s="13">
        <v>19</v>
      </c>
      <c r="B22" s="17" t="s">
        <v>48</v>
      </c>
      <c r="D22" s="164"/>
      <c r="E22" s="164"/>
    </row>
    <row r="23" spans="1:13" ht="27" customHeight="1" x14ac:dyDescent="0.2">
      <c r="A23" s="13">
        <v>20</v>
      </c>
      <c r="B23" s="17" t="s">
        <v>49</v>
      </c>
      <c r="D23" s="164"/>
      <c r="E23" s="164"/>
    </row>
    <row r="24" spans="1:13" ht="63.75" x14ac:dyDescent="0.2">
      <c r="A24" s="13">
        <v>21</v>
      </c>
      <c r="B24" s="17" t="s">
        <v>50</v>
      </c>
      <c r="D24" s="164"/>
      <c r="E24" s="164"/>
    </row>
    <row r="25" spans="1:13" ht="15" customHeight="1" x14ac:dyDescent="0.2">
      <c r="A25" s="13">
        <v>22</v>
      </c>
      <c r="B25" s="13" t="s">
        <v>165</v>
      </c>
      <c r="C25" s="13"/>
      <c r="D25" s="164"/>
      <c r="E25" s="164"/>
      <c r="F25" s="13"/>
      <c r="G25" s="13"/>
      <c r="H25" s="13"/>
      <c r="I25" s="13"/>
      <c r="J25" s="13"/>
      <c r="K25" s="13"/>
      <c r="L25" s="13"/>
      <c r="M25" s="13"/>
    </row>
    <row r="26" spans="1:13" x14ac:dyDescent="0.2">
      <c r="C26" s="13"/>
      <c r="D26" s="164"/>
      <c r="E26" s="164"/>
      <c r="F26" s="13"/>
      <c r="G26" s="13"/>
      <c r="H26" s="13"/>
      <c r="I26" s="13"/>
      <c r="J26" s="13"/>
      <c r="K26" s="13"/>
      <c r="L26" s="13"/>
      <c r="M26" s="13"/>
    </row>
    <row r="27" spans="1:13" x14ac:dyDescent="0.2">
      <c r="C27" s="13"/>
      <c r="D27" s="164"/>
      <c r="E27" s="164"/>
      <c r="F27" s="13"/>
      <c r="G27" s="13"/>
      <c r="H27" s="13"/>
      <c r="I27" s="13"/>
      <c r="J27" s="13"/>
      <c r="K27" s="13"/>
      <c r="L27" s="13"/>
      <c r="M27" s="13"/>
    </row>
    <row r="28" spans="1:13" x14ac:dyDescent="0.2">
      <c r="C28" s="13"/>
      <c r="D28" s="164"/>
      <c r="E28" s="164"/>
      <c r="F28" s="13"/>
      <c r="G28" s="13"/>
      <c r="H28" s="13"/>
      <c r="I28" s="13"/>
      <c r="J28" s="13"/>
      <c r="K28" s="13"/>
      <c r="L28" s="13"/>
      <c r="M28" s="13"/>
    </row>
    <row r="29" spans="1:13" x14ac:dyDescent="0.2">
      <c r="C29" s="13"/>
      <c r="D29" s="164"/>
      <c r="E29" s="164"/>
      <c r="F29" s="13"/>
      <c r="G29" s="13"/>
      <c r="H29" s="13"/>
      <c r="I29" s="13"/>
      <c r="J29" s="13"/>
      <c r="K29" s="13"/>
      <c r="L29" s="13"/>
      <c r="M29" s="13"/>
    </row>
    <row r="30" spans="1:13" x14ac:dyDescent="0.2">
      <c r="C30" s="13"/>
      <c r="D30" s="13"/>
      <c r="E30" s="13"/>
      <c r="F30" s="13"/>
      <c r="G30" s="13"/>
      <c r="H30" s="13"/>
      <c r="I30" s="13"/>
      <c r="J30" s="13"/>
      <c r="K30" s="13"/>
      <c r="L30" s="13"/>
      <c r="M30" s="13"/>
    </row>
    <row r="31" spans="1:13" x14ac:dyDescent="0.2">
      <c r="C31" s="13"/>
      <c r="D31" s="13"/>
      <c r="E31" s="13"/>
      <c r="F31" s="13"/>
      <c r="G31" s="13"/>
      <c r="H31" s="13"/>
      <c r="I31" s="13"/>
      <c r="J31" s="13"/>
      <c r="K31" s="13"/>
      <c r="L31" s="13"/>
      <c r="M31" s="13"/>
    </row>
    <row r="32" spans="1:13" x14ac:dyDescent="0.2">
      <c r="D32" s="13"/>
      <c r="E32" s="13"/>
      <c r="F32" s="13"/>
      <c r="G32" s="13"/>
    </row>
  </sheetData>
  <pageMargins left="0.70000000000000007" right="0.70000000000000007" top="0.75" bottom="0.75" header="0.30000000000000004" footer="0.30000000000000004"/>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5"/>
  <sheetViews>
    <sheetView zoomScaleNormal="100" workbookViewId="0"/>
  </sheetViews>
  <sheetFormatPr defaultColWidth="8.6640625" defaultRowHeight="15" customHeight="1" x14ac:dyDescent="0.2"/>
  <cols>
    <col min="1" max="1" width="16.6640625" style="2" customWidth="1"/>
    <col min="2" max="12" width="9.6640625" style="12" customWidth="1"/>
    <col min="13" max="14" width="10.6640625" style="12" bestFit="1" customWidth="1"/>
    <col min="15" max="15" width="8.6640625" style="2" customWidth="1"/>
    <col min="16" max="16384" width="8.6640625" style="2"/>
  </cols>
  <sheetData>
    <row r="1" spans="1:16" ht="15" customHeight="1" x14ac:dyDescent="0.2">
      <c r="A1" s="11" t="s">
        <v>51</v>
      </c>
    </row>
    <row r="2" spans="1:16" ht="15" customHeight="1" x14ac:dyDescent="0.2">
      <c r="A2" t="s">
        <v>52</v>
      </c>
    </row>
    <row r="3" spans="1:16" s="10" customFormat="1" ht="38.25" x14ac:dyDescent="0.2">
      <c r="A3" s="129" t="s">
        <v>53</v>
      </c>
      <c r="B3" s="130" t="s">
        <v>54</v>
      </c>
      <c r="C3" s="130" t="s">
        <v>55</v>
      </c>
      <c r="D3" s="130" t="s">
        <v>56</v>
      </c>
      <c r="E3" s="130" t="s">
        <v>57</v>
      </c>
      <c r="F3" s="130" t="s">
        <v>58</v>
      </c>
      <c r="G3" s="130" t="s">
        <v>59</v>
      </c>
      <c r="H3" s="130" t="s">
        <v>60</v>
      </c>
      <c r="I3" s="130" t="s">
        <v>61</v>
      </c>
      <c r="J3" s="130" t="s">
        <v>62</v>
      </c>
      <c r="K3" s="130" t="s">
        <v>63</v>
      </c>
      <c r="L3" s="131" t="s">
        <v>64</v>
      </c>
      <c r="M3" s="132" t="s">
        <v>65</v>
      </c>
      <c r="N3" s="130" t="s">
        <v>66</v>
      </c>
    </row>
    <row r="4" spans="1:16" ht="15" customHeight="1" x14ac:dyDescent="0.2">
      <c r="A4" s="13" t="s">
        <v>67</v>
      </c>
      <c r="B4" s="79">
        <v>23931</v>
      </c>
      <c r="C4" s="79">
        <v>20558</v>
      </c>
      <c r="D4" s="79">
        <v>18446</v>
      </c>
      <c r="E4" s="79">
        <v>16134</v>
      </c>
      <c r="F4" s="79">
        <v>14427</v>
      </c>
      <c r="G4" s="79">
        <v>14053</v>
      </c>
      <c r="H4" s="79">
        <v>11028</v>
      </c>
      <c r="I4" s="79">
        <v>9746</v>
      </c>
      <c r="J4" s="79">
        <v>10532</v>
      </c>
      <c r="K4" s="79">
        <v>11830</v>
      </c>
      <c r="L4" s="80">
        <v>12589</v>
      </c>
      <c r="M4" s="81">
        <f>Child_Proceeded_OffenceType[[#This Row],[2025]]/Child_Proceeded_OffenceType[[#This Row],[2015]]-1</f>
        <v>-0.47394592787597678</v>
      </c>
      <c r="N4" s="82">
        <f>Child_Proceeded_OffenceType[[#This Row],[2025]]/Child_Proceeded_OffenceType[[#This Row],[2024]]-1</f>
        <v>6.4158918005071897E-2</v>
      </c>
      <c r="P4" s="14"/>
    </row>
    <row r="5" spans="1:16" ht="15" customHeight="1" x14ac:dyDescent="0.2">
      <c r="A5" s="13" t="s">
        <v>68</v>
      </c>
      <c r="B5" s="79">
        <v>15418</v>
      </c>
      <c r="C5" s="79">
        <v>14059</v>
      </c>
      <c r="D5" s="79">
        <v>12036</v>
      </c>
      <c r="E5" s="79">
        <v>8417</v>
      </c>
      <c r="F5" s="79">
        <v>6993</v>
      </c>
      <c r="G5" s="79">
        <v>5230</v>
      </c>
      <c r="H5" s="79">
        <v>3351</v>
      </c>
      <c r="I5" s="79">
        <v>3342</v>
      </c>
      <c r="J5" s="79">
        <v>3439</v>
      </c>
      <c r="K5" s="79">
        <v>3410</v>
      </c>
      <c r="L5" s="80">
        <v>3346</v>
      </c>
      <c r="M5" s="81">
        <f>Child_Proceeded_OffenceType[[#This Row],[2025]]/Child_Proceeded_OffenceType[[#This Row],[2015]]-1</f>
        <v>-0.78298093137890779</v>
      </c>
      <c r="N5" s="82">
        <f>Child_Proceeded_OffenceType[[#This Row],[2025]]/Child_Proceeded_OffenceType[[#This Row],[2024]]-1</f>
        <v>-1.8768328445747828E-2</v>
      </c>
      <c r="P5" s="14"/>
    </row>
    <row r="6" spans="1:16" ht="15" customHeight="1" x14ac:dyDescent="0.2">
      <c r="A6" s="69" t="s">
        <v>69</v>
      </c>
      <c r="B6" s="83">
        <v>3782</v>
      </c>
      <c r="C6" s="83">
        <v>3897</v>
      </c>
      <c r="D6" s="83">
        <v>4057</v>
      </c>
      <c r="E6" s="83">
        <v>3053</v>
      </c>
      <c r="F6" s="83">
        <v>2510</v>
      </c>
      <c r="G6" s="83">
        <v>2444</v>
      </c>
      <c r="H6" s="83">
        <v>2063</v>
      </c>
      <c r="I6" s="83">
        <v>2339</v>
      </c>
      <c r="J6" s="83">
        <v>2533</v>
      </c>
      <c r="K6" s="83">
        <v>2465</v>
      </c>
      <c r="L6" s="84">
        <v>2420</v>
      </c>
      <c r="M6" s="85">
        <f>Child_Proceeded_OffenceType[[#This Row],[2025]]/Child_Proceeded_OffenceType[[#This Row],[2015]]-1</f>
        <v>-0.36012691697514543</v>
      </c>
      <c r="N6" s="86">
        <f>Child_Proceeded_OffenceType[[#This Row],[2025]]/Child_Proceeded_OffenceType[[#This Row],[2024]]-1</f>
        <v>-1.8255578093306246E-2</v>
      </c>
      <c r="P6" s="14"/>
    </row>
    <row r="7" spans="1:16" ht="15" customHeight="1" x14ac:dyDescent="0.2">
      <c r="A7" s="70" t="s">
        <v>70</v>
      </c>
      <c r="B7" s="87">
        <v>43131</v>
      </c>
      <c r="C7" s="87">
        <v>38514</v>
      </c>
      <c r="D7" s="87">
        <v>34539</v>
      </c>
      <c r="E7" s="87">
        <v>27604</v>
      </c>
      <c r="F7" s="87">
        <v>23930</v>
      </c>
      <c r="G7" s="87">
        <v>21727</v>
      </c>
      <c r="H7" s="87">
        <v>16442</v>
      </c>
      <c r="I7" s="87">
        <v>15427</v>
      </c>
      <c r="J7" s="87">
        <v>16504</v>
      </c>
      <c r="K7" s="87">
        <v>17705</v>
      </c>
      <c r="L7" s="88">
        <v>18355</v>
      </c>
      <c r="M7" s="89">
        <f>Child_Proceeded_OffenceType[[#This Row],[2025]]/Child_Proceeded_OffenceType[[#This Row],[2015]]-1</f>
        <v>-0.57443602049569908</v>
      </c>
      <c r="N7" s="90">
        <f>Child_Proceeded_OffenceType[[#This Row],[2025]]/Child_Proceeded_OffenceType[[#This Row],[2024]]-1</f>
        <v>3.671279299632868E-2</v>
      </c>
      <c r="P7" s="14"/>
    </row>
    <row r="9" spans="1:16" ht="15" customHeight="1" x14ac:dyDescent="0.2">
      <c r="I9" s="2"/>
      <c r="J9" s="2"/>
      <c r="K9" s="2"/>
      <c r="L9" s="29"/>
      <c r="M9" s="2"/>
      <c r="N9" s="2"/>
    </row>
    <row r="10" spans="1:16" ht="15" customHeight="1" x14ac:dyDescent="0.2">
      <c r="I10" s="2"/>
      <c r="J10" s="2"/>
      <c r="K10" s="2"/>
      <c r="L10" s="29"/>
      <c r="M10" s="2"/>
      <c r="N10" s="2"/>
    </row>
    <row r="11" spans="1:16" ht="15" customHeight="1" x14ac:dyDescent="0.2">
      <c r="I11" s="2"/>
      <c r="J11" s="2"/>
      <c r="K11" s="2"/>
      <c r="L11" s="2"/>
      <c r="M11" s="2"/>
      <c r="N11" s="2"/>
    </row>
    <row r="12" spans="1:16" ht="15" customHeight="1" x14ac:dyDescent="0.2">
      <c r="I12" s="2"/>
      <c r="J12" s="2"/>
      <c r="K12" s="2"/>
      <c r="L12" s="2"/>
      <c r="M12" s="2"/>
      <c r="N12" s="2"/>
    </row>
    <row r="13" spans="1:16" ht="15" customHeight="1" x14ac:dyDescent="0.2">
      <c r="I13" s="2"/>
      <c r="J13" s="2"/>
      <c r="K13" s="2"/>
      <c r="L13" s="2"/>
      <c r="M13" s="2"/>
      <c r="N13" s="2"/>
    </row>
    <row r="14" spans="1:16" ht="15" customHeight="1" x14ac:dyDescent="0.2">
      <c r="I14" s="2"/>
      <c r="J14" s="2"/>
      <c r="K14" s="2"/>
      <c r="L14" s="2"/>
      <c r="M14" s="2"/>
      <c r="N14" s="2"/>
    </row>
    <row r="15" spans="1:16" ht="15" customHeight="1" x14ac:dyDescent="0.2">
      <c r="A15" s="28"/>
      <c r="I15" s="2"/>
      <c r="J15" s="2"/>
      <c r="K15" s="2"/>
      <c r="L15" s="2"/>
      <c r="M15" s="2"/>
      <c r="N15" s="2"/>
    </row>
  </sheetData>
  <phoneticPr fontId="10" type="noConversion"/>
  <pageMargins left="0.75000000000000011" right="0.75000000000000011" top="1" bottom="1" header="0.5" footer="0.5"/>
  <pageSetup paperSize="9" scale="88" fitToWidth="0" fitToHeight="0" orientation="landscape" horizontalDpi="200" verticalDpi="200" copies="0"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27396-661D-4196-804F-B6449CA36AB0}">
  <dimension ref="A1:P21"/>
  <sheetViews>
    <sheetView workbookViewId="0"/>
  </sheetViews>
  <sheetFormatPr defaultColWidth="9.33203125" defaultRowHeight="12.75" x14ac:dyDescent="0.2"/>
  <cols>
    <col min="1" max="1" width="31.33203125" style="35" customWidth="1"/>
    <col min="2" max="12" width="7.5546875" style="34" customWidth="1"/>
    <col min="13" max="14" width="10.44140625" style="34" bestFit="1" customWidth="1"/>
    <col min="15" max="16384" width="9.33203125" style="35"/>
  </cols>
  <sheetData>
    <row r="1" spans="1:16" s="36" customFormat="1" ht="15.75" x14ac:dyDescent="0.2">
      <c r="A1" s="11" t="s">
        <v>166</v>
      </c>
      <c r="B1" s="134"/>
      <c r="C1" s="134"/>
      <c r="D1" s="134"/>
      <c r="E1" s="134"/>
      <c r="F1" s="134"/>
      <c r="G1" s="134"/>
      <c r="H1" s="134"/>
      <c r="I1" s="134"/>
      <c r="J1" s="134"/>
      <c r="K1" s="134"/>
      <c r="L1" s="134"/>
      <c r="M1" s="135"/>
      <c r="N1" s="135"/>
    </row>
    <row r="2" spans="1:16" s="36" customFormat="1" ht="15.75" x14ac:dyDescent="0.2">
      <c r="A2" s="36" t="s">
        <v>52</v>
      </c>
      <c r="B2" s="134"/>
      <c r="C2" s="134"/>
      <c r="D2" s="134"/>
      <c r="E2" s="134"/>
      <c r="F2" s="134"/>
      <c r="G2" s="134"/>
      <c r="H2" s="134"/>
      <c r="I2" s="134"/>
      <c r="J2" s="134"/>
      <c r="K2" s="134"/>
      <c r="L2" s="134"/>
      <c r="M2" s="135"/>
      <c r="N2" s="135"/>
    </row>
    <row r="3" spans="1:16" ht="38.25" x14ac:dyDescent="0.2">
      <c r="A3" s="37" t="s">
        <v>71</v>
      </c>
      <c r="B3" s="110" t="s">
        <v>54</v>
      </c>
      <c r="C3" s="110" t="s">
        <v>55</v>
      </c>
      <c r="D3" s="110" t="s">
        <v>56</v>
      </c>
      <c r="E3" s="110" t="s">
        <v>57</v>
      </c>
      <c r="F3" s="110" t="s">
        <v>58</v>
      </c>
      <c r="G3" s="110" t="s">
        <v>59</v>
      </c>
      <c r="H3" s="110" t="s">
        <v>60</v>
      </c>
      <c r="I3" s="110" t="s">
        <v>61</v>
      </c>
      <c r="J3" s="110" t="s">
        <v>62</v>
      </c>
      <c r="K3" s="139" t="s">
        <v>63</v>
      </c>
      <c r="L3" s="139" t="s">
        <v>72</v>
      </c>
      <c r="M3" s="141" t="s">
        <v>65</v>
      </c>
      <c r="N3" s="38" t="s">
        <v>66</v>
      </c>
    </row>
    <row r="4" spans="1:16" x14ac:dyDescent="0.2">
      <c r="A4" s="39" t="s">
        <v>73</v>
      </c>
      <c r="B4" s="111">
        <v>56.70814197083233</v>
      </c>
      <c r="C4" s="111">
        <v>61.648077551464979</v>
      </c>
      <c r="D4" s="111">
        <v>72.523753297324461</v>
      </c>
      <c r="E4" s="111">
        <v>73.513410711788566</v>
      </c>
      <c r="F4" s="111">
        <v>84.06972195474242</v>
      </c>
      <c r="G4" s="111">
        <v>93.576559190397703</v>
      </c>
      <c r="H4" s="111">
        <v>105.230769230769</v>
      </c>
      <c r="I4" s="111">
        <v>111.671183684531</v>
      </c>
      <c r="J4" s="111">
        <v>117.91921182266</v>
      </c>
      <c r="K4" s="140">
        <v>126.17677599088201</v>
      </c>
      <c r="L4" s="140">
        <v>135.62582403651101</v>
      </c>
      <c r="M4" s="114">
        <f>Avg_Days_OffenceToCompletion[[#This Row],[2025 ]]/Avg_Days_OffenceToCompletion[[#This Row],[2015]]-1</f>
        <v>1.3916464077816157</v>
      </c>
      <c r="N4" s="114">
        <f>Avg_Days_OffenceToCompletion[[#This Row],[2025 ]]/Avg_Days_OffenceToCompletion[[#This Row],[2024]]-1</f>
        <v>7.4887379007938959E-2</v>
      </c>
      <c r="P4" s="127"/>
    </row>
    <row r="5" spans="1:16" x14ac:dyDescent="0.2">
      <c r="A5" s="39" t="s">
        <v>74</v>
      </c>
      <c r="B5" s="111">
        <v>23.644811054709532</v>
      </c>
      <c r="C5" s="111">
        <v>25.007428384707548</v>
      </c>
      <c r="D5" s="111">
        <v>25.337646024368798</v>
      </c>
      <c r="E5" s="111">
        <v>25.596336176758495</v>
      </c>
      <c r="F5" s="111">
        <v>28.409845931632162</v>
      </c>
      <c r="G5" s="111">
        <v>27.864626971052001</v>
      </c>
      <c r="H5" s="111">
        <v>39.056721669497698</v>
      </c>
      <c r="I5" s="111">
        <v>31.6316823633037</v>
      </c>
      <c r="J5" s="111">
        <v>28.848866995073799</v>
      </c>
      <c r="K5" s="111">
        <v>26.084525769279399</v>
      </c>
      <c r="L5" s="111">
        <v>25.004880831643</v>
      </c>
      <c r="M5" s="114">
        <f>Avg_Days_OffenceToCompletion[[#This Row],[2025 ]]/Avg_Days_OffenceToCompletion[[#This Row],[2015]]-1</f>
        <v>5.7520856216043637E-2</v>
      </c>
      <c r="N5" s="114">
        <f>Avg_Days_OffenceToCompletion[[#This Row],[2025 ]]/Avg_Days_OffenceToCompletion[[#This Row],[2024]]-1</f>
        <v>-4.139024597134644E-2</v>
      </c>
      <c r="P5" s="127"/>
    </row>
    <row r="6" spans="1:16" x14ac:dyDescent="0.2">
      <c r="A6" s="71" t="s">
        <v>75</v>
      </c>
      <c r="B6" s="112">
        <v>35.581883007009914</v>
      </c>
      <c r="C6" s="112">
        <v>32.796667029735325</v>
      </c>
      <c r="D6" s="112">
        <v>29.532696897374702</v>
      </c>
      <c r="E6" s="112">
        <v>33.570633477835266</v>
      </c>
      <c r="F6" s="112">
        <v>35.230861819932592</v>
      </c>
      <c r="G6" s="112">
        <v>49.613461991056703</v>
      </c>
      <c r="H6" s="112">
        <v>86.343423926231495</v>
      </c>
      <c r="I6" s="112">
        <v>78.283759062267094</v>
      </c>
      <c r="J6" s="112">
        <v>64.711592775040998</v>
      </c>
      <c r="K6" s="112">
        <v>68.916107382550294</v>
      </c>
      <c r="L6" s="112">
        <v>69.445550202839698</v>
      </c>
      <c r="M6" s="115">
        <f>Avg_Days_OffenceToCompletion[[#This Row],[2025 ]]/Avg_Days_OffenceToCompletion[[#This Row],[2015]]-1</f>
        <v>0.95171093640992455</v>
      </c>
      <c r="N6" s="115">
        <f>Avg_Days_OffenceToCompletion[[#This Row],[2025 ]]/Avg_Days_OffenceToCompletion[[#This Row],[2024]]-1</f>
        <v>7.6824249133877753E-3</v>
      </c>
      <c r="P6" s="127"/>
    </row>
    <row r="7" spans="1:16" x14ac:dyDescent="0.2">
      <c r="A7" s="72" t="s">
        <v>76</v>
      </c>
      <c r="B7" s="113">
        <v>115.93483603255177</v>
      </c>
      <c r="C7" s="113">
        <v>119.45217296590785</v>
      </c>
      <c r="D7" s="113">
        <v>127.39409621906796</v>
      </c>
      <c r="E7" s="113">
        <v>132.68038036638234</v>
      </c>
      <c r="F7" s="113">
        <v>147.71042970630717</v>
      </c>
      <c r="G7" s="113">
        <v>170.98197222875899</v>
      </c>
      <c r="H7" s="113">
        <v>230.44352099004999</v>
      </c>
      <c r="I7" s="113">
        <v>221.559184226573</v>
      </c>
      <c r="J7" s="113">
        <v>211.47605911330001</v>
      </c>
      <c r="K7" s="113">
        <v>221.17209066734199</v>
      </c>
      <c r="L7" s="113">
        <v>230.076255070993</v>
      </c>
      <c r="M7" s="116">
        <f>Avg_Days_OffenceToCompletion[[#This Row],[2025 ]]/Avg_Days_OffenceToCompletion[[#This Row],[2015]]-1</f>
        <v>0.98453081872986825</v>
      </c>
      <c r="N7" s="116">
        <f>Avg_Days_OffenceToCompletion[[#This Row],[2025 ]]/Avg_Days_OffenceToCompletion[[#This Row],[2024]]-1</f>
        <v>4.0258987364927057E-2</v>
      </c>
    </row>
    <row r="8" spans="1:16" x14ac:dyDescent="0.2">
      <c r="C8" s="41"/>
      <c r="D8" s="41"/>
      <c r="E8" s="41"/>
      <c r="F8" s="41"/>
      <c r="G8" s="41"/>
      <c r="H8" s="41"/>
      <c r="I8" s="41"/>
      <c r="J8" s="41"/>
      <c r="K8" s="41"/>
      <c r="L8" s="41"/>
      <c r="M8" s="42"/>
      <c r="N8" s="42"/>
    </row>
    <row r="9" spans="1:16" x14ac:dyDescent="0.2">
      <c r="M9" s="43"/>
      <c r="N9" s="42"/>
    </row>
    <row r="10" spans="1:16" x14ac:dyDescent="0.2">
      <c r="L10" s="40"/>
    </row>
    <row r="13" spans="1:16" x14ac:dyDescent="0.2">
      <c r="M13" s="44"/>
      <c r="N13" s="44"/>
    </row>
    <row r="15" spans="1:16" x14ac:dyDescent="0.2">
      <c r="M15" s="128"/>
      <c r="N15" s="128"/>
    </row>
    <row r="17" spans="13:14" x14ac:dyDescent="0.2">
      <c r="M17" s="44"/>
      <c r="N17" s="44"/>
    </row>
    <row r="18" spans="13:14" x14ac:dyDescent="0.2">
      <c r="M18" s="44"/>
      <c r="N18" s="44"/>
    </row>
    <row r="19" spans="13:14" x14ac:dyDescent="0.2">
      <c r="M19" s="44"/>
      <c r="N19" s="44"/>
    </row>
    <row r="20" spans="13:14" x14ac:dyDescent="0.2">
      <c r="M20" s="44"/>
      <c r="N20" s="44"/>
    </row>
    <row r="21" spans="13:14" x14ac:dyDescent="0.2">
      <c r="M21" s="44"/>
      <c r="N21" s="44"/>
    </row>
  </sheetData>
  <phoneticPr fontId="10" type="noConversion"/>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7"/>
  <sheetViews>
    <sheetView workbookViewId="0"/>
  </sheetViews>
  <sheetFormatPr defaultColWidth="8.6640625" defaultRowHeight="15" customHeight="1" x14ac:dyDescent="0.2"/>
  <cols>
    <col min="1" max="1" width="18.6640625" style="2" customWidth="1"/>
    <col min="2" max="2" width="29.33203125" style="2" customWidth="1"/>
    <col min="3" max="11" width="9.6640625" style="12" customWidth="1"/>
    <col min="12" max="12" width="8.6640625" style="2" customWidth="1"/>
    <col min="13" max="16384" width="8.6640625" style="2"/>
  </cols>
  <sheetData>
    <row r="1" spans="1:11" ht="15" customHeight="1" x14ac:dyDescent="0.2">
      <c r="A1" s="11" t="s">
        <v>180</v>
      </c>
    </row>
    <row r="2" spans="1:11" ht="15" customHeight="1" x14ac:dyDescent="0.2">
      <c r="A2" t="s">
        <v>52</v>
      </c>
      <c r="K2" s="15"/>
    </row>
    <row r="3" spans="1:11" s="16" customFormat="1" ht="53.25" customHeight="1" x14ac:dyDescent="0.2">
      <c r="A3" s="129" t="s">
        <v>77</v>
      </c>
      <c r="B3" s="129" t="s">
        <v>78</v>
      </c>
      <c r="C3" s="130" t="s">
        <v>79</v>
      </c>
      <c r="D3" s="130" t="s">
        <v>80</v>
      </c>
      <c r="E3" s="131" t="s">
        <v>81</v>
      </c>
      <c r="F3" s="132" t="s">
        <v>82</v>
      </c>
      <c r="G3" s="130" t="s">
        <v>83</v>
      </c>
      <c r="H3" s="131" t="s">
        <v>84</v>
      </c>
      <c r="I3" s="132" t="s">
        <v>167</v>
      </c>
      <c r="J3" s="130" t="s">
        <v>168</v>
      </c>
      <c r="K3" s="130" t="s">
        <v>169</v>
      </c>
    </row>
    <row r="4" spans="1:11" ht="15" customHeight="1" x14ac:dyDescent="0.2">
      <c r="A4" s="17" t="s">
        <v>85</v>
      </c>
      <c r="B4" s="17" t="s">
        <v>86</v>
      </c>
      <c r="C4" s="79">
        <v>160</v>
      </c>
      <c r="D4" s="79">
        <v>1055</v>
      </c>
      <c r="E4" s="80">
        <v>1215</v>
      </c>
      <c r="F4" s="104">
        <v>83</v>
      </c>
      <c r="G4" s="79">
        <v>410</v>
      </c>
      <c r="H4" s="80">
        <v>493</v>
      </c>
      <c r="I4" s="104">
        <f>SUM(Child_Guilty_Sex_Age_Offence[[#This Row],[Male 
10 to 14]],Child_Guilty_Sex_Age_Offence[[#This Row],[Female 
10 to 14]])</f>
        <v>243</v>
      </c>
      <c r="J4" s="79">
        <f>SUM(Child_Guilty_Sex_Age_Offence[[#This Row],[Female 
15 to 17]],Child_Guilty_Sex_Age_Offence[[#This Row],[Male 
15 to 17]])</f>
        <v>1465</v>
      </c>
      <c r="K4" s="79">
        <f>SUM(Child_Guilty_Sex_Age_Offence[[#This Row],[Female 
10 to 17]],Child_Guilty_Sex_Age_Offence[[#This Row],[Male 
10 to 17]])</f>
        <v>1708</v>
      </c>
    </row>
    <row r="5" spans="1:11" ht="15" customHeight="1" x14ac:dyDescent="0.2">
      <c r="A5" s="17" t="s">
        <v>85</v>
      </c>
      <c r="B5" s="17" t="s">
        <v>87</v>
      </c>
      <c r="C5" s="79">
        <v>22</v>
      </c>
      <c r="D5" s="79">
        <v>148</v>
      </c>
      <c r="E5" s="80">
        <v>170</v>
      </c>
      <c r="F5" s="104">
        <v>0</v>
      </c>
      <c r="G5" s="79">
        <v>2</v>
      </c>
      <c r="H5" s="80">
        <v>2</v>
      </c>
      <c r="I5" s="104">
        <f>SUM(Child_Guilty_Sex_Age_Offence[[#This Row],[Male 
10 to 14]],Child_Guilty_Sex_Age_Offence[[#This Row],[Female 
10 to 14]])</f>
        <v>22</v>
      </c>
      <c r="J5" s="79">
        <f>SUM(Child_Guilty_Sex_Age_Offence[[#This Row],[Female 
15 to 17]],Child_Guilty_Sex_Age_Offence[[#This Row],[Male 
15 to 17]])</f>
        <v>150</v>
      </c>
      <c r="K5" s="79">
        <f>SUM(Child_Guilty_Sex_Age_Offence[[#This Row],[Female 
10 to 17]],Child_Guilty_Sex_Age_Offence[[#This Row],[Male 
10 to 17]])</f>
        <v>172</v>
      </c>
    </row>
    <row r="6" spans="1:11" ht="15" customHeight="1" x14ac:dyDescent="0.2">
      <c r="A6" s="17" t="s">
        <v>85</v>
      </c>
      <c r="B6" s="17" t="s">
        <v>88</v>
      </c>
      <c r="C6" s="79">
        <v>118</v>
      </c>
      <c r="D6" s="79">
        <v>902</v>
      </c>
      <c r="E6" s="80">
        <v>1020</v>
      </c>
      <c r="F6" s="104">
        <v>12</v>
      </c>
      <c r="G6" s="79">
        <v>51</v>
      </c>
      <c r="H6" s="80">
        <v>63</v>
      </c>
      <c r="I6" s="104">
        <f>SUM(Child_Guilty_Sex_Age_Offence[[#This Row],[Male 
10 to 14]],Child_Guilty_Sex_Age_Offence[[#This Row],[Female 
10 to 14]])</f>
        <v>130</v>
      </c>
      <c r="J6" s="79">
        <f>SUM(Child_Guilty_Sex_Age_Offence[[#This Row],[Female 
15 to 17]],Child_Guilty_Sex_Age_Offence[[#This Row],[Male 
15 to 17]])</f>
        <v>953</v>
      </c>
      <c r="K6" s="79">
        <f>SUM(Child_Guilty_Sex_Age_Offence[[#This Row],[Female 
10 to 17]],Child_Guilty_Sex_Age_Offence[[#This Row],[Male 
10 to 17]])</f>
        <v>1083</v>
      </c>
    </row>
    <row r="7" spans="1:11" ht="15" customHeight="1" x14ac:dyDescent="0.2">
      <c r="A7" s="17" t="s">
        <v>85</v>
      </c>
      <c r="B7" s="17" t="s">
        <v>89</v>
      </c>
      <c r="C7" s="79">
        <v>281</v>
      </c>
      <c r="D7" s="79">
        <v>1498</v>
      </c>
      <c r="E7" s="80">
        <v>1779</v>
      </c>
      <c r="F7" s="104">
        <v>53</v>
      </c>
      <c r="G7" s="79">
        <v>198</v>
      </c>
      <c r="H7" s="80">
        <v>251</v>
      </c>
      <c r="I7" s="104">
        <f>SUM(Child_Guilty_Sex_Age_Offence[[#This Row],[Male 
10 to 14]],Child_Guilty_Sex_Age_Offence[[#This Row],[Female 
10 to 14]])</f>
        <v>334</v>
      </c>
      <c r="J7" s="79">
        <f>SUM(Child_Guilty_Sex_Age_Offence[[#This Row],[Female 
15 to 17]],Child_Guilty_Sex_Age_Offence[[#This Row],[Male 
15 to 17]])</f>
        <v>1696</v>
      </c>
      <c r="K7" s="79">
        <f>SUM(Child_Guilty_Sex_Age_Offence[[#This Row],[Female 
10 to 17]],Child_Guilty_Sex_Age_Offence[[#This Row],[Male 
10 to 17]])</f>
        <v>2030</v>
      </c>
    </row>
    <row r="8" spans="1:11" ht="15" customHeight="1" x14ac:dyDescent="0.2">
      <c r="A8" s="17" t="s">
        <v>85</v>
      </c>
      <c r="B8" s="17" t="s">
        <v>90</v>
      </c>
      <c r="C8" s="79">
        <v>40</v>
      </c>
      <c r="D8" s="79">
        <v>121</v>
      </c>
      <c r="E8" s="80">
        <v>161</v>
      </c>
      <c r="F8" s="104">
        <v>8</v>
      </c>
      <c r="G8" s="79">
        <v>25</v>
      </c>
      <c r="H8" s="80">
        <v>33</v>
      </c>
      <c r="I8" s="104">
        <f>SUM(Child_Guilty_Sex_Age_Offence[[#This Row],[Male 
10 to 14]],Child_Guilty_Sex_Age_Offence[[#This Row],[Female 
10 to 14]])</f>
        <v>48</v>
      </c>
      <c r="J8" s="79">
        <f>SUM(Child_Guilty_Sex_Age_Offence[[#This Row],[Female 
15 to 17]],Child_Guilty_Sex_Age_Offence[[#This Row],[Male 
15 to 17]])</f>
        <v>146</v>
      </c>
      <c r="K8" s="79">
        <f>SUM(Child_Guilty_Sex_Age_Offence[[#This Row],[Female 
10 to 17]],Child_Guilty_Sex_Age_Offence[[#This Row],[Male 
10 to 17]])</f>
        <v>194</v>
      </c>
    </row>
    <row r="9" spans="1:11" ht="15" customHeight="1" x14ac:dyDescent="0.2">
      <c r="A9" s="17" t="s">
        <v>85</v>
      </c>
      <c r="B9" s="17" t="s">
        <v>91</v>
      </c>
      <c r="C9" s="79">
        <v>44</v>
      </c>
      <c r="D9" s="79">
        <v>1061</v>
      </c>
      <c r="E9" s="80">
        <v>1105</v>
      </c>
      <c r="F9" s="104">
        <v>1</v>
      </c>
      <c r="G9" s="79">
        <v>30</v>
      </c>
      <c r="H9" s="80">
        <v>31</v>
      </c>
      <c r="I9" s="104">
        <f>SUM(Child_Guilty_Sex_Age_Offence[[#This Row],[Male 
10 to 14]],Child_Guilty_Sex_Age_Offence[[#This Row],[Female 
10 to 14]])</f>
        <v>45</v>
      </c>
      <c r="J9" s="79">
        <f>SUM(Child_Guilty_Sex_Age_Offence[[#This Row],[Female 
15 to 17]],Child_Guilty_Sex_Age_Offence[[#This Row],[Male 
15 to 17]])</f>
        <v>1091</v>
      </c>
      <c r="K9" s="79">
        <f>SUM(Child_Guilty_Sex_Age_Offence[[#This Row],[Female 
10 to 17]],Child_Guilty_Sex_Age_Offence[[#This Row],[Male 
10 to 17]])</f>
        <v>1136</v>
      </c>
    </row>
    <row r="10" spans="1:11" ht="15" customHeight="1" x14ac:dyDescent="0.2">
      <c r="A10" s="17" t="s">
        <v>85</v>
      </c>
      <c r="B10" s="17" t="s">
        <v>92</v>
      </c>
      <c r="C10" s="79">
        <v>167</v>
      </c>
      <c r="D10" s="79">
        <v>1306</v>
      </c>
      <c r="E10" s="80">
        <v>1473</v>
      </c>
      <c r="F10" s="104">
        <v>13</v>
      </c>
      <c r="G10" s="79">
        <v>53</v>
      </c>
      <c r="H10" s="80">
        <v>66</v>
      </c>
      <c r="I10" s="104">
        <f>SUM(Child_Guilty_Sex_Age_Offence[[#This Row],[Male 
10 to 14]],Child_Guilty_Sex_Age_Offence[[#This Row],[Female 
10 to 14]])</f>
        <v>180</v>
      </c>
      <c r="J10" s="79">
        <f>SUM(Child_Guilty_Sex_Age_Offence[[#This Row],[Female 
15 to 17]],Child_Guilty_Sex_Age_Offence[[#This Row],[Male 
15 to 17]])</f>
        <v>1359</v>
      </c>
      <c r="K10" s="79">
        <f>SUM(Child_Guilty_Sex_Age_Offence[[#This Row],[Female 
10 to 17]],Child_Guilty_Sex_Age_Offence[[#This Row],[Male 
10 to 17]])</f>
        <v>1539</v>
      </c>
    </row>
    <row r="11" spans="1:11" ht="15" customHeight="1" x14ac:dyDescent="0.2">
      <c r="A11" s="17" t="s">
        <v>85</v>
      </c>
      <c r="B11" s="17" t="s">
        <v>93</v>
      </c>
      <c r="C11" s="79">
        <v>42</v>
      </c>
      <c r="D11" s="79">
        <v>343</v>
      </c>
      <c r="E11" s="80">
        <v>385</v>
      </c>
      <c r="F11" s="104">
        <v>17</v>
      </c>
      <c r="G11" s="79">
        <v>60</v>
      </c>
      <c r="H11" s="80">
        <v>77</v>
      </c>
      <c r="I11" s="104">
        <f>SUM(Child_Guilty_Sex_Age_Offence[[#This Row],[Male 
10 to 14]],Child_Guilty_Sex_Age_Offence[[#This Row],[Female 
10 to 14]])</f>
        <v>59</v>
      </c>
      <c r="J11" s="79">
        <f>SUM(Child_Guilty_Sex_Age_Offence[[#This Row],[Female 
15 to 17]],Child_Guilty_Sex_Age_Offence[[#This Row],[Male 
15 to 17]])</f>
        <v>403</v>
      </c>
      <c r="K11" s="79">
        <f>SUM(Child_Guilty_Sex_Age_Offence[[#This Row],[Female 
10 to 17]],Child_Guilty_Sex_Age_Offence[[#This Row],[Male 
10 to 17]])</f>
        <v>462</v>
      </c>
    </row>
    <row r="12" spans="1:11" ht="15" customHeight="1" x14ac:dyDescent="0.2">
      <c r="A12" s="17" t="s">
        <v>85</v>
      </c>
      <c r="B12" s="17" t="s">
        <v>94</v>
      </c>
      <c r="C12" s="79">
        <v>35</v>
      </c>
      <c r="D12" s="79">
        <v>532</v>
      </c>
      <c r="E12" s="80">
        <v>567</v>
      </c>
      <c r="F12" s="104">
        <v>4</v>
      </c>
      <c r="G12" s="79">
        <v>11</v>
      </c>
      <c r="H12" s="80">
        <v>15</v>
      </c>
      <c r="I12" s="104">
        <f>SUM(Child_Guilty_Sex_Age_Offence[[#This Row],[Male 
10 to 14]],Child_Guilty_Sex_Age_Offence[[#This Row],[Female 
10 to 14]])</f>
        <v>39</v>
      </c>
      <c r="J12" s="79">
        <f>SUM(Child_Guilty_Sex_Age_Offence[[#This Row],[Female 
15 to 17]],Child_Guilty_Sex_Age_Offence[[#This Row],[Male 
15 to 17]])</f>
        <v>543</v>
      </c>
      <c r="K12" s="79">
        <f>SUM(Child_Guilty_Sex_Age_Offence[[#This Row],[Female 
10 to 17]],Child_Guilty_Sex_Age_Offence[[#This Row],[Male 
10 to 17]])</f>
        <v>582</v>
      </c>
    </row>
    <row r="13" spans="1:11" ht="15" customHeight="1" x14ac:dyDescent="0.2">
      <c r="A13" s="73" t="s">
        <v>85</v>
      </c>
      <c r="B13" s="73" t="s">
        <v>95</v>
      </c>
      <c r="C13" s="83">
        <v>8</v>
      </c>
      <c r="D13" s="83">
        <v>25</v>
      </c>
      <c r="E13" s="84">
        <v>33</v>
      </c>
      <c r="F13" s="105">
        <v>0</v>
      </c>
      <c r="G13" s="83">
        <v>6</v>
      </c>
      <c r="H13" s="84">
        <v>6</v>
      </c>
      <c r="I13" s="105">
        <f>SUM(Child_Guilty_Sex_Age_Offence[[#This Row],[Male 
10 to 14]],Child_Guilty_Sex_Age_Offence[[#This Row],[Female 
10 to 14]])</f>
        <v>8</v>
      </c>
      <c r="J13" s="83">
        <f>SUM(Child_Guilty_Sex_Age_Offence[[#This Row],[Female 
15 to 17]],Child_Guilty_Sex_Age_Offence[[#This Row],[Male 
15 to 17]])</f>
        <v>31</v>
      </c>
      <c r="K13" s="83">
        <f>SUM(Child_Guilty_Sex_Age_Offence[[#This Row],[Female 
10 to 17]],Child_Guilty_Sex_Age_Offence[[#This Row],[Male 
10 to 17]])</f>
        <v>39</v>
      </c>
    </row>
    <row r="14" spans="1:11" ht="15" customHeight="1" x14ac:dyDescent="0.2">
      <c r="A14" s="74" t="s">
        <v>96</v>
      </c>
      <c r="B14" s="75" t="s">
        <v>97</v>
      </c>
      <c r="C14" s="106">
        <v>265</v>
      </c>
      <c r="D14" s="106">
        <v>1069</v>
      </c>
      <c r="E14" s="107">
        <v>1334</v>
      </c>
      <c r="F14" s="108">
        <v>120</v>
      </c>
      <c r="G14" s="106">
        <v>316</v>
      </c>
      <c r="H14" s="107">
        <v>436</v>
      </c>
      <c r="I14" s="108">
        <f>SUM(Child_Guilty_Sex_Age_Offence[[#This Row],[Male 
10 to 14]],Child_Guilty_Sex_Age_Offence[[#This Row],[Female 
10 to 14]])</f>
        <v>385</v>
      </c>
      <c r="J14" s="106">
        <f>SUM(Child_Guilty_Sex_Age_Offence[[#This Row],[Female 
15 to 17]],Child_Guilty_Sex_Age_Offence[[#This Row],[Male 
15 to 17]])</f>
        <v>1385</v>
      </c>
      <c r="K14" s="106">
        <f>SUM(Child_Guilty_Sex_Age_Offence[[#This Row],[Female 
10 to 17]],Child_Guilty_Sex_Age_Offence[[#This Row],[Male 
10 to 17]])</f>
        <v>1770</v>
      </c>
    </row>
    <row r="15" spans="1:11" ht="15" customHeight="1" x14ac:dyDescent="0.2">
      <c r="A15" s="69" t="s">
        <v>96</v>
      </c>
      <c r="B15" s="73" t="s">
        <v>98</v>
      </c>
      <c r="C15" s="83">
        <v>94</v>
      </c>
      <c r="D15" s="83">
        <v>1612</v>
      </c>
      <c r="E15" s="84">
        <v>1706</v>
      </c>
      <c r="F15" s="105">
        <v>3</v>
      </c>
      <c r="G15" s="83">
        <v>80</v>
      </c>
      <c r="H15" s="84">
        <v>83</v>
      </c>
      <c r="I15" s="105">
        <f>SUM(Child_Guilty_Sex_Age_Offence[[#This Row],[Male 
10 to 14]],Child_Guilty_Sex_Age_Offence[[#This Row],[Female 
10 to 14]])</f>
        <v>97</v>
      </c>
      <c r="J15" s="83">
        <f>SUM(Child_Guilty_Sex_Age_Offence[[#This Row],[Female 
15 to 17]],Child_Guilty_Sex_Age_Offence[[#This Row],[Male 
15 to 17]])</f>
        <v>1692</v>
      </c>
      <c r="K15" s="83">
        <f>SUM(Child_Guilty_Sex_Age_Offence[[#This Row],[Female 
10 to 17]],Child_Guilty_Sex_Age_Offence[[#This Row],[Male 
10 to 17]])</f>
        <v>1789</v>
      </c>
    </row>
    <row r="16" spans="1:11" ht="15" customHeight="1" x14ac:dyDescent="0.2">
      <c r="A16" s="70" t="s">
        <v>99</v>
      </c>
      <c r="B16" s="70" t="s">
        <v>70</v>
      </c>
      <c r="C16" s="87">
        <f>SUM(C4:C15)</f>
        <v>1276</v>
      </c>
      <c r="D16" s="87">
        <f t="shared" ref="D16:K16" si="0">SUM(D4:D15)</f>
        <v>9672</v>
      </c>
      <c r="E16" s="88">
        <f t="shared" si="0"/>
        <v>10948</v>
      </c>
      <c r="F16" s="109">
        <f t="shared" si="0"/>
        <v>314</v>
      </c>
      <c r="G16" s="87">
        <f t="shared" si="0"/>
        <v>1242</v>
      </c>
      <c r="H16" s="88">
        <f t="shared" si="0"/>
        <v>1556</v>
      </c>
      <c r="I16" s="109">
        <f t="shared" si="0"/>
        <v>1590</v>
      </c>
      <c r="J16" s="87">
        <f>SUM(J4:J15)</f>
        <v>10914</v>
      </c>
      <c r="K16" s="87">
        <f t="shared" si="0"/>
        <v>12504</v>
      </c>
    </row>
    <row r="17" spans="2:11" ht="15" customHeight="1" x14ac:dyDescent="0.2">
      <c r="B17" s="18"/>
      <c r="C17" s="19"/>
      <c r="D17" s="19"/>
      <c r="E17" s="19"/>
      <c r="F17" s="19"/>
      <c r="G17" s="19"/>
      <c r="H17" s="19"/>
      <c r="I17" s="19"/>
      <c r="J17" s="19"/>
      <c r="K17" s="19"/>
    </row>
  </sheetData>
  <pageMargins left="0.75000000000000011" right="0.75000000000000011" top="1" bottom="1" header="0.5" footer="0.5"/>
  <pageSetup paperSize="0" fitToWidth="0" fitToHeight="0" orientation="landscape" horizontalDpi="0" verticalDpi="0" copies="0"/>
  <headerFooter alignWithMargins="0"/>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32"/>
  <sheetViews>
    <sheetView zoomScaleNormal="100" workbookViewId="0"/>
  </sheetViews>
  <sheetFormatPr defaultColWidth="7.33203125" defaultRowHeight="14.25" x14ac:dyDescent="0.2"/>
  <cols>
    <col min="1" max="1" width="36.5546875" style="6" bestFit="1" customWidth="1"/>
    <col min="2" max="2" width="7.5546875" style="6" customWidth="1"/>
    <col min="3" max="12" width="7.5546875" style="21" customWidth="1"/>
    <col min="13" max="14" width="10.44140625" style="21" bestFit="1" customWidth="1"/>
    <col min="15" max="15" width="9.6640625" style="21" customWidth="1"/>
    <col min="16" max="16" width="7.33203125" style="6" customWidth="1"/>
    <col min="17" max="16384" width="7.33203125" style="6"/>
  </cols>
  <sheetData>
    <row r="1" spans="1:15" ht="15.75" x14ac:dyDescent="0.25">
      <c r="A1" s="20" t="s">
        <v>170</v>
      </c>
    </row>
    <row r="2" spans="1:15" ht="15" x14ac:dyDescent="0.2">
      <c r="A2" s="22" t="s">
        <v>52</v>
      </c>
    </row>
    <row r="3" spans="1:15" ht="15" x14ac:dyDescent="0.2">
      <c r="A3" s="133" t="s">
        <v>161</v>
      </c>
    </row>
    <row r="4" spans="1:15" ht="38.25" x14ac:dyDescent="0.2">
      <c r="A4" s="23" t="s">
        <v>100</v>
      </c>
      <c r="B4" s="24" t="s">
        <v>54</v>
      </c>
      <c r="C4" s="24" t="s">
        <v>55</v>
      </c>
      <c r="D4" s="24" t="s">
        <v>56</v>
      </c>
      <c r="E4" s="24" t="s">
        <v>57</v>
      </c>
      <c r="F4" s="24" t="s">
        <v>58</v>
      </c>
      <c r="G4" s="24" t="s">
        <v>59</v>
      </c>
      <c r="H4" s="24" t="s">
        <v>171</v>
      </c>
      <c r="I4" s="24" t="s">
        <v>61</v>
      </c>
      <c r="J4" s="24" t="s">
        <v>62</v>
      </c>
      <c r="K4" s="24" t="s">
        <v>63</v>
      </c>
      <c r="L4" s="24" t="s">
        <v>172</v>
      </c>
      <c r="M4" s="25" t="s">
        <v>65</v>
      </c>
      <c r="N4" s="25" t="s">
        <v>66</v>
      </c>
      <c r="O4" s="6"/>
    </row>
    <row r="5" spans="1:15" ht="15" customHeight="1" x14ac:dyDescent="0.2">
      <c r="A5" s="13" t="s">
        <v>173</v>
      </c>
      <c r="B5" s="79">
        <v>1844</v>
      </c>
      <c r="C5" s="79">
        <v>1697</v>
      </c>
      <c r="D5" s="79">
        <v>1607</v>
      </c>
      <c r="E5" s="79">
        <v>1554</v>
      </c>
      <c r="F5" s="79">
        <v>1307</v>
      </c>
      <c r="G5" s="79">
        <v>1154</v>
      </c>
      <c r="H5" s="79">
        <v>647</v>
      </c>
      <c r="I5" s="79">
        <v>566</v>
      </c>
      <c r="J5" s="79">
        <v>546</v>
      </c>
      <c r="K5" s="79">
        <v>659</v>
      </c>
      <c r="L5" s="79">
        <v>613</v>
      </c>
      <c r="M5" s="41">
        <f>Sentencing_AllCourts_AllOffences[[#This Row],[2025 '[Note 15']]]/Sentencing_AllCourts_AllOffences[[#This Row],[2015]]-1</f>
        <v>-0.66757049891540132</v>
      </c>
      <c r="N5" s="41">
        <f>Sentencing_AllCourts_AllOffences[[#This Row],[2025 '[Note 15']]]/Sentencing_AllCourts_AllOffences[[#This Row],[2024]]-1</f>
        <v>-6.9802731411229169E-2</v>
      </c>
      <c r="O5" s="6"/>
    </row>
    <row r="6" spans="1:15" x14ac:dyDescent="0.2">
      <c r="A6" s="13" t="s">
        <v>174</v>
      </c>
      <c r="B6" s="79">
        <v>0</v>
      </c>
      <c r="C6" s="79">
        <v>2</v>
      </c>
      <c r="D6" s="79">
        <v>0</v>
      </c>
      <c r="E6" s="79">
        <v>6</v>
      </c>
      <c r="F6" s="79">
        <v>3</v>
      </c>
      <c r="G6" s="79">
        <v>2</v>
      </c>
      <c r="H6" s="79">
        <v>1</v>
      </c>
      <c r="I6" s="79">
        <v>4</v>
      </c>
      <c r="J6" s="79">
        <v>1</v>
      </c>
      <c r="K6" s="79">
        <v>1</v>
      </c>
      <c r="L6" s="79">
        <v>2</v>
      </c>
      <c r="M6" s="41" t="s">
        <v>101</v>
      </c>
      <c r="N6" s="41" t="s">
        <v>101</v>
      </c>
      <c r="O6" s="6"/>
    </row>
    <row r="7" spans="1:15" ht="15" customHeight="1" x14ac:dyDescent="0.2">
      <c r="A7" s="13" t="s">
        <v>175</v>
      </c>
      <c r="B7" s="79">
        <v>21298</v>
      </c>
      <c r="C7" s="79">
        <v>19158</v>
      </c>
      <c r="D7" s="79">
        <v>17699</v>
      </c>
      <c r="E7" s="79">
        <v>15185</v>
      </c>
      <c r="F7" s="79">
        <v>12519</v>
      </c>
      <c r="G7" s="79">
        <v>11177</v>
      </c>
      <c r="H7" s="79">
        <v>8239</v>
      </c>
      <c r="I7" s="79">
        <v>7423</v>
      </c>
      <c r="J7" s="79">
        <v>8305</v>
      </c>
      <c r="K7" s="79">
        <v>9222</v>
      </c>
      <c r="L7" s="79">
        <v>9371</v>
      </c>
      <c r="M7" s="41">
        <f>Sentencing_AllCourts_AllOffences[[#This Row],[2025 '[Note 15']]]/Sentencing_AllCourts_AllOffences[[#This Row],[2015]]-1</f>
        <v>-0.56000563433186212</v>
      </c>
      <c r="N7" s="41">
        <f>Sentencing_AllCourts_AllOffences[[#This Row],[2025 '[Note 15']]]/Sentencing_AllCourts_AllOffences[[#This Row],[2024]]-1</f>
        <v>1.6157015831706811E-2</v>
      </c>
      <c r="O7" s="6"/>
    </row>
    <row r="8" spans="1:15" ht="15" customHeight="1" x14ac:dyDescent="0.2">
      <c r="A8" s="13" t="s">
        <v>103</v>
      </c>
      <c r="B8" s="79">
        <v>2322</v>
      </c>
      <c r="C8" s="79">
        <v>2069</v>
      </c>
      <c r="D8" s="79">
        <v>2194</v>
      </c>
      <c r="E8" s="79">
        <v>1711</v>
      </c>
      <c r="F8" s="79">
        <v>1537</v>
      </c>
      <c r="G8" s="79">
        <v>1457</v>
      </c>
      <c r="H8" s="79">
        <v>1099</v>
      </c>
      <c r="I8" s="79">
        <v>1262</v>
      </c>
      <c r="J8" s="79">
        <v>1285</v>
      </c>
      <c r="K8" s="79">
        <v>1120</v>
      </c>
      <c r="L8" s="79">
        <v>1032</v>
      </c>
      <c r="M8" s="41">
        <f>Sentencing_AllCourts_AllOffences[[#This Row],[2025 '[Note 15']]]/Sentencing_AllCourts_AllOffences[[#This Row],[2015]]-1</f>
        <v>-0.55555555555555558</v>
      </c>
      <c r="N8" s="41">
        <f>Sentencing_AllCourts_AllOffences[[#This Row],[2025 '[Note 15']]]/Sentencing_AllCourts_AllOffences[[#This Row],[2024]]-1</f>
        <v>-7.8571428571428625E-2</v>
      </c>
      <c r="O8" s="6"/>
    </row>
    <row r="9" spans="1:15" ht="15" customHeight="1" x14ac:dyDescent="0.2">
      <c r="A9" s="13" t="s">
        <v>104</v>
      </c>
      <c r="B9" s="79">
        <v>838</v>
      </c>
      <c r="C9" s="79">
        <v>674</v>
      </c>
      <c r="D9" s="79">
        <v>443</v>
      </c>
      <c r="E9" s="79">
        <v>342</v>
      </c>
      <c r="F9" s="79">
        <v>307</v>
      </c>
      <c r="G9" s="79">
        <v>230</v>
      </c>
      <c r="H9" s="79">
        <v>146</v>
      </c>
      <c r="I9" s="79">
        <v>140</v>
      </c>
      <c r="J9" s="79">
        <v>135</v>
      </c>
      <c r="K9" s="79">
        <v>146</v>
      </c>
      <c r="L9" s="79">
        <v>155</v>
      </c>
      <c r="M9" s="41">
        <f>Sentencing_AllCourts_AllOffences[[#This Row],[2025 '[Note 15']]]/Sentencing_AllCourts_AllOffences[[#This Row],[2015]]-1</f>
        <v>-0.81503579952267302</v>
      </c>
      <c r="N9" s="41">
        <f>Sentencing_AllCourts_AllOffences[[#This Row],[2025 '[Note 15']]]/Sentencing_AllCourts_AllOffences[[#This Row],[2024]]-1</f>
        <v>6.164383561643838E-2</v>
      </c>
      <c r="O9" s="6"/>
    </row>
    <row r="10" spans="1:15" ht="15" customHeight="1" x14ac:dyDescent="0.2">
      <c r="A10" s="13" t="s">
        <v>105</v>
      </c>
      <c r="B10" s="79">
        <v>3716</v>
      </c>
      <c r="C10" s="79">
        <v>3574</v>
      </c>
      <c r="D10" s="79">
        <v>3187</v>
      </c>
      <c r="E10" s="79">
        <v>2725</v>
      </c>
      <c r="F10" s="79">
        <v>2530</v>
      </c>
      <c r="G10" s="79">
        <v>1954</v>
      </c>
      <c r="H10" s="79">
        <v>1386</v>
      </c>
      <c r="I10" s="79">
        <v>1375</v>
      </c>
      <c r="J10" s="79">
        <v>1370</v>
      </c>
      <c r="K10" s="79">
        <v>1473</v>
      </c>
      <c r="L10" s="79">
        <v>1454</v>
      </c>
      <c r="M10" s="41">
        <f>Sentencing_AllCourts_AllOffences[[#This Row],[2025 '[Note 15']]]/Sentencing_AllCourts_AllOffences[[#This Row],[2015]]-1</f>
        <v>-0.60871905274488691</v>
      </c>
      <c r="N10" s="41">
        <f>Sentencing_AllCourts_AllOffences[[#This Row],[2025 '[Note 15']]]/Sentencing_AllCourts_AllOffences[[#This Row],[2024]]-1</f>
        <v>-1.2898845892735933E-2</v>
      </c>
      <c r="O10" s="6"/>
    </row>
    <row r="11" spans="1:15" ht="15" customHeight="1" x14ac:dyDescent="0.2">
      <c r="A11" s="13" t="s">
        <v>177</v>
      </c>
      <c r="B11" s="79">
        <v>711</v>
      </c>
      <c r="C11" s="79">
        <v>569</v>
      </c>
      <c r="D11" s="79">
        <v>492</v>
      </c>
      <c r="E11" s="79">
        <v>280</v>
      </c>
      <c r="F11" s="79">
        <v>236</v>
      </c>
      <c r="G11" s="79">
        <v>239</v>
      </c>
      <c r="H11" s="79">
        <v>158</v>
      </c>
      <c r="I11" s="79">
        <v>131</v>
      </c>
      <c r="J11" s="79">
        <v>190</v>
      </c>
      <c r="K11" s="79">
        <v>204</v>
      </c>
      <c r="L11" s="79">
        <v>270</v>
      </c>
      <c r="M11" s="41">
        <f>Sentencing_AllCourts_AllOffences[[#This Row],[2025 '[Note 15']]]/Sentencing_AllCourts_AllOffences[[#This Row],[2015]]-1</f>
        <v>-0.620253164556962</v>
      </c>
      <c r="N11" s="41">
        <f>Sentencing_AllCourts_AllOffences[[#This Row],[2025 '[Note 15']]]/Sentencing_AllCourts_AllOffences[[#This Row],[2024]]-1</f>
        <v>0.32352941176470584</v>
      </c>
      <c r="O11" s="6"/>
    </row>
    <row r="12" spans="1:15" ht="15" customHeight="1" x14ac:dyDescent="0.2">
      <c r="A12" s="13" t="s">
        <v>106</v>
      </c>
      <c r="B12" s="79">
        <v>207</v>
      </c>
      <c r="C12" s="79">
        <v>194</v>
      </c>
      <c r="D12" s="79">
        <v>195</v>
      </c>
      <c r="E12" s="79">
        <v>120</v>
      </c>
      <c r="F12" s="79">
        <v>122</v>
      </c>
      <c r="G12" s="79">
        <v>93</v>
      </c>
      <c r="H12" s="79">
        <v>50</v>
      </c>
      <c r="I12" s="79">
        <v>54</v>
      </c>
      <c r="J12" s="79">
        <v>71</v>
      </c>
      <c r="K12" s="79">
        <v>63</v>
      </c>
      <c r="L12" s="79">
        <v>80</v>
      </c>
      <c r="M12" s="41">
        <f>Sentencing_AllCourts_AllOffences[[#This Row],[2025 '[Note 15']]]/Sentencing_AllCourts_AllOffences[[#This Row],[2015]]-1</f>
        <v>-0.61352657004830924</v>
      </c>
      <c r="N12" s="41">
        <f>Sentencing_AllCourts_AllOffences[[#This Row],[2025 '[Note 15']]]/Sentencing_AllCourts_AllOffences[[#This Row],[2024]]-1</f>
        <v>0.26984126984126977</v>
      </c>
      <c r="O12" s="6"/>
    </row>
    <row r="13" spans="1:15" ht="15" customHeight="1" x14ac:dyDescent="0.2">
      <c r="A13" s="13" t="s">
        <v>178</v>
      </c>
      <c r="B13" s="79">
        <v>2</v>
      </c>
      <c r="C13" s="79">
        <v>1</v>
      </c>
      <c r="D13" s="79">
        <v>0</v>
      </c>
      <c r="E13" s="79">
        <v>0</v>
      </c>
      <c r="F13" s="79">
        <v>0</v>
      </c>
      <c r="G13" s="79">
        <v>0</v>
      </c>
      <c r="H13" s="79">
        <v>0</v>
      </c>
      <c r="I13" s="79">
        <v>0</v>
      </c>
      <c r="J13" s="79">
        <v>0</v>
      </c>
      <c r="K13" s="79">
        <v>0</v>
      </c>
      <c r="L13" s="79">
        <v>0</v>
      </c>
      <c r="M13" s="41" t="s">
        <v>101</v>
      </c>
      <c r="N13" s="41" t="s">
        <v>101</v>
      </c>
      <c r="O13" s="6"/>
    </row>
    <row r="14" spans="1:15" ht="15" customHeight="1" x14ac:dyDescent="0.2">
      <c r="A14" s="76" t="s">
        <v>164</v>
      </c>
      <c r="B14" s="91">
        <v>13.549999999999999</v>
      </c>
      <c r="C14" s="91">
        <v>14.6</v>
      </c>
      <c r="D14" s="91">
        <v>14.425451151213442</v>
      </c>
      <c r="E14" s="91">
        <v>17.151866151866152</v>
      </c>
      <c r="F14" s="91">
        <v>19.266870696250955</v>
      </c>
      <c r="G14" s="91">
        <v>19.342461005199308</v>
      </c>
      <c r="H14" s="91">
        <v>17.380216383307577</v>
      </c>
      <c r="I14" s="91">
        <v>23.416607773851588</v>
      </c>
      <c r="J14" s="91">
        <v>19.515567765567766</v>
      </c>
      <c r="K14" s="91">
        <v>17.786191198786039</v>
      </c>
      <c r="L14" s="91">
        <v>18.795758564437193</v>
      </c>
      <c r="M14" s="92">
        <f>Sentencing_AllCourts_AllOffences[[#This Row],[2025 '[Note 15']]]/Sentencing_AllCourts_AllOffences[[#This Row],[2015]]-1</f>
        <v>0.38714085346399951</v>
      </c>
      <c r="N14" s="92">
        <f>Sentencing_AllCourts_AllOffences[[#This Row],[2025 '[Note 15']]]/Sentencing_AllCourts_AllOffences[[#This Row],[2024]]-1</f>
        <v>5.6761301751892868E-2</v>
      </c>
      <c r="O14" s="6"/>
    </row>
    <row r="15" spans="1:15" s="5" customFormat="1" ht="15" customHeight="1" x14ac:dyDescent="0.25">
      <c r="A15" s="77" t="s">
        <v>107</v>
      </c>
      <c r="B15" s="93">
        <v>30938</v>
      </c>
      <c r="C15" s="93">
        <v>27938</v>
      </c>
      <c r="D15" s="93">
        <v>25817</v>
      </c>
      <c r="E15" s="93">
        <v>21923</v>
      </c>
      <c r="F15" s="93">
        <v>18561</v>
      </c>
      <c r="G15" s="93">
        <v>16306</v>
      </c>
      <c r="H15" s="93">
        <v>11726</v>
      </c>
      <c r="I15" s="93">
        <v>10955</v>
      </c>
      <c r="J15" s="93">
        <v>11903</v>
      </c>
      <c r="K15" s="93">
        <v>12888</v>
      </c>
      <c r="L15" s="93">
        <v>12977</v>
      </c>
      <c r="M15" s="94">
        <f>Sentencing_AllCourts_AllOffences[[#This Row],[2025 '[Note 15']]]/Sentencing_AllCourts_AllOffences[[#This Row],[2015]]-1</f>
        <v>-0.58054819316051454</v>
      </c>
      <c r="N15" s="94">
        <f>Sentencing_AllCourts_AllOffences[[#This Row],[2025 '[Note 15']]]/Sentencing_AllCourts_AllOffences[[#This Row],[2024]]-1</f>
        <v>6.9056486654253124E-3</v>
      </c>
    </row>
    <row r="16" spans="1:15" x14ac:dyDescent="0.2">
      <c r="K16" s="27"/>
      <c r="L16" s="27"/>
      <c r="M16" s="26"/>
    </row>
    <row r="17" customFormat="1" ht="15" x14ac:dyDescent="0.2"/>
    <row r="18" customFormat="1" ht="15" x14ac:dyDescent="0.2"/>
    <row r="19" customFormat="1" ht="15" x14ac:dyDescent="0.2"/>
    <row r="20" customFormat="1" ht="15" x14ac:dyDescent="0.2"/>
    <row r="21" customFormat="1" ht="15" x14ac:dyDescent="0.2"/>
    <row r="22" customFormat="1" ht="15" x14ac:dyDescent="0.2"/>
    <row r="23" customFormat="1" ht="15" x14ac:dyDescent="0.2"/>
    <row r="24" customFormat="1" ht="15" x14ac:dyDescent="0.2"/>
    <row r="25" customFormat="1" ht="15" x14ac:dyDescent="0.2"/>
    <row r="26" customFormat="1" ht="15" x14ac:dyDescent="0.2"/>
    <row r="27" customFormat="1" ht="15" x14ac:dyDescent="0.2"/>
    <row r="28" customFormat="1" ht="15" x14ac:dyDescent="0.2"/>
    <row r="29" customFormat="1" ht="15" x14ac:dyDescent="0.2"/>
    <row r="30" customFormat="1" ht="15" x14ac:dyDescent="0.2"/>
    <row r="31" customFormat="1" ht="15" x14ac:dyDescent="0.2"/>
    <row r="32" customFormat="1" ht="15" x14ac:dyDescent="0.2"/>
  </sheetData>
  <phoneticPr fontId="10" type="noConversion"/>
  <pageMargins left="0.70000000000000007" right="0.70000000000000007" top="0.75" bottom="0.75" header="0.30000000000000004" footer="0.30000000000000004"/>
  <pageSetup paperSize="0" fitToWidth="0" fitToHeight="0" orientation="portrait" horizontalDpi="0" verticalDpi="0" copies="0"/>
  <ignoredErrors>
    <ignoredError sqref="M6 M13 N6 N13" calculatedColumn="1"/>
  </ignoredErrors>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41"/>
  <sheetViews>
    <sheetView workbookViewId="0"/>
  </sheetViews>
  <sheetFormatPr defaultColWidth="7.33203125" defaultRowHeight="12.75" x14ac:dyDescent="0.2"/>
  <cols>
    <col min="1" max="1" width="16" style="2" customWidth="1"/>
    <col min="2" max="2" width="37.33203125" style="2" customWidth="1"/>
    <col min="3" max="3" width="7.6640625" style="12" customWidth="1"/>
    <col min="4" max="5" width="7.5546875" style="12" customWidth="1"/>
    <col min="6" max="6" width="8" style="12" customWidth="1"/>
    <col min="7" max="7" width="7.44140625" style="12" customWidth="1"/>
    <col min="8" max="8" width="6.6640625" style="12" customWidth="1"/>
    <col min="9" max="9" width="7.33203125" style="12" customWidth="1"/>
    <col min="10" max="11" width="7.5546875" style="12" customWidth="1"/>
    <col min="12" max="12" width="7.44140625" style="12" customWidth="1"/>
    <col min="13" max="13" width="7.109375" style="12" customWidth="1"/>
    <col min="14" max="15" width="10.44140625" style="12" bestFit="1" customWidth="1"/>
    <col min="16" max="16" width="7.33203125" style="2" customWidth="1"/>
    <col min="17" max="16384" width="7.33203125" style="2"/>
  </cols>
  <sheetData>
    <row r="1" spans="1:19" ht="15.75" x14ac:dyDescent="0.2">
      <c r="A1" s="11" t="s">
        <v>181</v>
      </c>
    </row>
    <row r="2" spans="1:19" s="137" customFormat="1" ht="15" x14ac:dyDescent="0.2">
      <c r="A2" s="136" t="s">
        <v>52</v>
      </c>
      <c r="C2" s="138"/>
      <c r="D2" s="138"/>
      <c r="E2" s="138"/>
      <c r="F2" s="138"/>
      <c r="G2" s="138"/>
      <c r="H2" s="138"/>
      <c r="I2" s="138"/>
      <c r="J2" s="138"/>
      <c r="K2" s="138"/>
      <c r="L2" s="138"/>
      <c r="M2" s="138"/>
      <c r="N2" s="138"/>
      <c r="O2" s="138"/>
    </row>
    <row r="3" spans="1:19" s="137" customFormat="1" ht="15" x14ac:dyDescent="0.2">
      <c r="A3" s="133" t="s">
        <v>161</v>
      </c>
      <c r="C3" s="138"/>
      <c r="D3" s="138"/>
      <c r="E3" s="138"/>
      <c r="F3" s="138"/>
      <c r="G3" s="138"/>
      <c r="H3" s="138"/>
      <c r="I3" s="138"/>
      <c r="J3" s="138"/>
      <c r="K3" s="138"/>
      <c r="L3" s="138"/>
      <c r="M3" s="138"/>
      <c r="N3" s="138"/>
      <c r="O3" s="138"/>
    </row>
    <row r="4" spans="1:19" ht="38.25" x14ac:dyDescent="0.2">
      <c r="A4" s="23" t="s">
        <v>108</v>
      </c>
      <c r="B4" s="23" t="s">
        <v>100</v>
      </c>
      <c r="C4" s="24" t="s">
        <v>54</v>
      </c>
      <c r="D4" s="24" t="s">
        <v>55</v>
      </c>
      <c r="E4" s="24" t="s">
        <v>56</v>
      </c>
      <c r="F4" s="24" t="s">
        <v>57</v>
      </c>
      <c r="G4" s="24" t="s">
        <v>58</v>
      </c>
      <c r="H4" s="24" t="s">
        <v>59</v>
      </c>
      <c r="I4" s="24" t="s">
        <v>171</v>
      </c>
      <c r="J4" s="24" t="s">
        <v>61</v>
      </c>
      <c r="K4" s="24" t="s">
        <v>62</v>
      </c>
      <c r="L4" s="24" t="s">
        <v>63</v>
      </c>
      <c r="M4" s="24" t="s">
        <v>172</v>
      </c>
      <c r="N4" s="25" t="s">
        <v>65</v>
      </c>
      <c r="O4" s="25" t="s">
        <v>66</v>
      </c>
    </row>
    <row r="5" spans="1:19" ht="15" customHeight="1" x14ac:dyDescent="0.2">
      <c r="A5" s="13" t="s">
        <v>67</v>
      </c>
      <c r="B5" s="13" t="s">
        <v>173</v>
      </c>
      <c r="C5" s="79">
        <v>1620</v>
      </c>
      <c r="D5" s="79">
        <v>1470</v>
      </c>
      <c r="E5" s="79">
        <v>1400</v>
      </c>
      <c r="F5" s="79">
        <v>1419</v>
      </c>
      <c r="G5" s="79">
        <v>1234</v>
      </c>
      <c r="H5" s="79">
        <v>1086</v>
      </c>
      <c r="I5" s="79">
        <v>617</v>
      </c>
      <c r="J5" s="79">
        <v>535</v>
      </c>
      <c r="K5" s="79">
        <v>517</v>
      </c>
      <c r="L5" s="79">
        <v>624</v>
      </c>
      <c r="M5" s="79">
        <v>583</v>
      </c>
      <c r="N5" s="41">
        <f>Sentencing_IndictableOffences_AllCourts[[#This Row],[2025 '[Note 15']]]/Sentencing_IndictableOffences_AllCourts[[#This Row],[2015]]-1</f>
        <v>-0.6401234567901235</v>
      </c>
      <c r="O5" s="41">
        <f>Sentencing_IndictableOffences_AllCourts[[#This Row],[2025 '[Note 15']]]/Sentencing_IndictableOffences_AllCourts[[#This Row],[2024]]-1</f>
        <v>-6.5705128205128194E-2</v>
      </c>
      <c r="Q5" s="29"/>
      <c r="R5" s="29"/>
      <c r="S5" s="29"/>
    </row>
    <row r="6" spans="1:19" ht="15" customHeight="1" x14ac:dyDescent="0.2">
      <c r="A6" s="13" t="s">
        <v>67</v>
      </c>
      <c r="B6" s="13" t="s">
        <v>174</v>
      </c>
      <c r="C6" s="79">
        <v>0</v>
      </c>
      <c r="D6" s="79">
        <v>1</v>
      </c>
      <c r="E6" s="79">
        <v>0</v>
      </c>
      <c r="F6" s="79">
        <v>5</v>
      </c>
      <c r="G6" s="79">
        <v>3</v>
      </c>
      <c r="H6" s="79">
        <v>2</v>
      </c>
      <c r="I6" s="79">
        <v>1</v>
      </c>
      <c r="J6" s="79">
        <v>4</v>
      </c>
      <c r="K6" s="79">
        <v>1</v>
      </c>
      <c r="L6" s="79">
        <v>1</v>
      </c>
      <c r="M6" s="79">
        <v>2</v>
      </c>
      <c r="N6" s="41" t="s">
        <v>101</v>
      </c>
      <c r="O6" s="41" t="s">
        <v>101</v>
      </c>
    </row>
    <row r="7" spans="1:19" ht="15" customHeight="1" x14ac:dyDescent="0.2">
      <c r="A7" s="13" t="s">
        <v>67</v>
      </c>
      <c r="B7" s="13" t="s">
        <v>175</v>
      </c>
      <c r="C7" s="79">
        <v>12437</v>
      </c>
      <c r="D7" s="79">
        <v>10766</v>
      </c>
      <c r="E7" s="79">
        <v>10193</v>
      </c>
      <c r="F7" s="79">
        <v>9864</v>
      </c>
      <c r="G7" s="79">
        <v>8565</v>
      </c>
      <c r="H7" s="79">
        <v>8198</v>
      </c>
      <c r="I7" s="79">
        <v>6379</v>
      </c>
      <c r="J7" s="79">
        <v>5645</v>
      </c>
      <c r="K7" s="79">
        <v>6327</v>
      </c>
      <c r="L7" s="79">
        <v>7230</v>
      </c>
      <c r="M7" s="79">
        <v>7571</v>
      </c>
      <c r="N7" s="41">
        <f>Sentencing_IndictableOffences_AllCourts[[#This Row],[2025 '[Note 15']]]/Sentencing_IndictableOffences_AllCourts[[#This Row],[2015]]-1</f>
        <v>-0.39125190962450751</v>
      </c>
      <c r="O7" s="41">
        <f>Sentencing_IndictableOffences_AllCourts[[#This Row],[2025 '[Note 15']]]/Sentencing_IndictableOffences_AllCourts[[#This Row],[2024]]-1</f>
        <v>4.7164591977870041E-2</v>
      </c>
      <c r="Q7" s="29"/>
      <c r="R7" s="29"/>
      <c r="S7" s="29"/>
    </row>
    <row r="8" spans="1:19" ht="15" customHeight="1" x14ac:dyDescent="0.2">
      <c r="A8" s="13" t="s">
        <v>67</v>
      </c>
      <c r="B8" s="13" t="s">
        <v>103</v>
      </c>
      <c r="C8" s="79">
        <v>504</v>
      </c>
      <c r="D8" s="79">
        <v>374</v>
      </c>
      <c r="E8" s="79">
        <v>332</v>
      </c>
      <c r="F8" s="79">
        <v>242</v>
      </c>
      <c r="G8" s="79">
        <v>222</v>
      </c>
      <c r="H8" s="79">
        <v>232</v>
      </c>
      <c r="I8" s="79">
        <v>127</v>
      </c>
      <c r="J8" s="79">
        <v>108</v>
      </c>
      <c r="K8" s="79">
        <v>107</v>
      </c>
      <c r="L8" s="79">
        <v>86</v>
      </c>
      <c r="M8" s="79">
        <v>91</v>
      </c>
      <c r="N8" s="41">
        <f>Sentencing_IndictableOffences_AllCourts[[#This Row],[2025 '[Note 15']]]/Sentencing_IndictableOffences_AllCourts[[#This Row],[2015]]-1</f>
        <v>-0.81944444444444442</v>
      </c>
      <c r="O8" s="41">
        <f>Sentencing_IndictableOffences_AllCourts[[#This Row],[2025 '[Note 15']]]/Sentencing_IndictableOffences_AllCourts[[#This Row],[2024]]-1</f>
        <v>5.8139534883721034E-2</v>
      </c>
    </row>
    <row r="9" spans="1:19" ht="15" customHeight="1" x14ac:dyDescent="0.2">
      <c r="A9" s="13" t="s">
        <v>67</v>
      </c>
      <c r="B9" s="13" t="s">
        <v>104</v>
      </c>
      <c r="C9" s="79">
        <v>382</v>
      </c>
      <c r="D9" s="79">
        <v>280</v>
      </c>
      <c r="E9" s="79">
        <v>155</v>
      </c>
      <c r="F9" s="79">
        <v>131</v>
      </c>
      <c r="G9" s="79">
        <v>127</v>
      </c>
      <c r="H9" s="79">
        <v>92</v>
      </c>
      <c r="I9" s="79">
        <v>82</v>
      </c>
      <c r="J9" s="79">
        <v>59</v>
      </c>
      <c r="K9" s="79">
        <v>51</v>
      </c>
      <c r="L9" s="79">
        <v>64</v>
      </c>
      <c r="M9" s="79">
        <v>74</v>
      </c>
      <c r="N9" s="41">
        <f>Sentencing_IndictableOffences_AllCourts[[#This Row],[2025 '[Note 15']]]/Sentencing_IndictableOffences_AllCourts[[#This Row],[2015]]-1</f>
        <v>-0.80628272251308897</v>
      </c>
      <c r="O9" s="41">
        <f>Sentencing_IndictableOffences_AllCourts[[#This Row],[2025 '[Note 15']]]/Sentencing_IndictableOffences_AllCourts[[#This Row],[2024]]-1</f>
        <v>0.15625</v>
      </c>
    </row>
    <row r="10" spans="1:19" ht="15" customHeight="1" x14ac:dyDescent="0.2">
      <c r="A10" s="13" t="s">
        <v>67</v>
      </c>
      <c r="B10" s="13" t="s">
        <v>105</v>
      </c>
      <c r="C10" s="79">
        <v>1621</v>
      </c>
      <c r="D10" s="79">
        <v>1498</v>
      </c>
      <c r="E10" s="79">
        <v>1294</v>
      </c>
      <c r="F10" s="79">
        <v>1210</v>
      </c>
      <c r="G10" s="79">
        <v>1134</v>
      </c>
      <c r="H10" s="79">
        <v>986</v>
      </c>
      <c r="I10" s="79">
        <v>681</v>
      </c>
      <c r="J10" s="79">
        <v>662</v>
      </c>
      <c r="K10" s="79">
        <v>653</v>
      </c>
      <c r="L10" s="79">
        <v>707</v>
      </c>
      <c r="M10" s="79">
        <v>718</v>
      </c>
      <c r="N10" s="41">
        <f>Sentencing_IndictableOffences_AllCourts[[#This Row],[2025 '[Note 15']]]/Sentencing_IndictableOffences_AllCourts[[#This Row],[2015]]-1</f>
        <v>-0.55706354102405919</v>
      </c>
      <c r="O10" s="41">
        <f>Sentencing_IndictableOffences_AllCourts[[#This Row],[2025 '[Note 15']]]/Sentencing_IndictableOffences_AllCourts[[#This Row],[2024]]-1</f>
        <v>1.5558698727015541E-2</v>
      </c>
    </row>
    <row r="11" spans="1:19" ht="15" customHeight="1" x14ac:dyDescent="0.2">
      <c r="A11" s="13" t="s">
        <v>67</v>
      </c>
      <c r="B11" s="13" t="s">
        <v>177</v>
      </c>
      <c r="C11" s="79">
        <v>388</v>
      </c>
      <c r="D11" s="79">
        <v>296</v>
      </c>
      <c r="E11" s="79">
        <v>239</v>
      </c>
      <c r="F11" s="79">
        <v>167</v>
      </c>
      <c r="G11" s="79">
        <v>147</v>
      </c>
      <c r="H11" s="79">
        <v>145</v>
      </c>
      <c r="I11" s="79">
        <v>103</v>
      </c>
      <c r="J11" s="79">
        <v>73</v>
      </c>
      <c r="K11" s="79">
        <v>94</v>
      </c>
      <c r="L11" s="79">
        <v>117</v>
      </c>
      <c r="M11" s="79">
        <v>132</v>
      </c>
      <c r="N11" s="41">
        <f>Sentencing_IndictableOffences_AllCourts[[#This Row],[2025 '[Note 15']]]/Sentencing_IndictableOffences_AllCourts[[#This Row],[2015]]-1</f>
        <v>-0.65979381443298968</v>
      </c>
      <c r="O11" s="41">
        <f>Sentencing_IndictableOffences_AllCourts[[#This Row],[2025 '[Note 15']]]/Sentencing_IndictableOffences_AllCourts[[#This Row],[2024]]-1</f>
        <v>0.12820512820512819</v>
      </c>
    </row>
    <row r="12" spans="1:19" ht="15" customHeight="1" x14ac:dyDescent="0.2">
      <c r="A12" s="13" t="s">
        <v>67</v>
      </c>
      <c r="B12" s="13" t="s">
        <v>106</v>
      </c>
      <c r="C12" s="79">
        <v>95</v>
      </c>
      <c r="D12" s="79">
        <v>76</v>
      </c>
      <c r="E12" s="79">
        <v>72</v>
      </c>
      <c r="F12" s="79">
        <v>47</v>
      </c>
      <c r="G12" s="79">
        <v>47</v>
      </c>
      <c r="H12" s="79">
        <v>43</v>
      </c>
      <c r="I12" s="79">
        <v>26</v>
      </c>
      <c r="J12" s="79">
        <v>32</v>
      </c>
      <c r="K12" s="79">
        <v>35</v>
      </c>
      <c r="L12" s="79">
        <v>38</v>
      </c>
      <c r="M12" s="79">
        <v>53</v>
      </c>
      <c r="N12" s="41">
        <f>Sentencing_IndictableOffences_AllCourts[[#This Row],[2025 '[Note 15']]]/Sentencing_IndictableOffences_AllCourts[[#This Row],[2015]]-1</f>
        <v>-0.44210526315789478</v>
      </c>
      <c r="O12" s="41">
        <f>Sentencing_IndictableOffences_AllCourts[[#This Row],[2025 '[Note 15']]]/Sentencing_IndictableOffences_AllCourts[[#This Row],[2024]]-1</f>
        <v>0.39473684210526305</v>
      </c>
    </row>
    <row r="13" spans="1:19" ht="15" customHeight="1" x14ac:dyDescent="0.2">
      <c r="A13" s="13" t="s">
        <v>67</v>
      </c>
      <c r="B13" s="13" t="s">
        <v>178</v>
      </c>
      <c r="C13" s="79">
        <v>2</v>
      </c>
      <c r="D13" s="79">
        <v>1</v>
      </c>
      <c r="E13" s="79">
        <v>0</v>
      </c>
      <c r="F13" s="79">
        <v>0</v>
      </c>
      <c r="G13" s="79">
        <v>0</v>
      </c>
      <c r="H13" s="79">
        <v>0</v>
      </c>
      <c r="I13" s="79">
        <v>0</v>
      </c>
      <c r="J13" s="79">
        <v>0</v>
      </c>
      <c r="K13" s="79">
        <v>0</v>
      </c>
      <c r="L13" s="79">
        <v>0</v>
      </c>
      <c r="M13" s="79">
        <v>0</v>
      </c>
      <c r="N13" s="41" t="s">
        <v>101</v>
      </c>
      <c r="O13" s="41" t="s">
        <v>101</v>
      </c>
      <c r="Q13" s="29"/>
    </row>
    <row r="14" spans="1:19" ht="15" customHeight="1" x14ac:dyDescent="0.2">
      <c r="A14" s="76" t="s">
        <v>67</v>
      </c>
      <c r="B14" s="76" t="s">
        <v>164</v>
      </c>
      <c r="C14" s="95">
        <v>14.824999999999999</v>
      </c>
      <c r="D14" s="95">
        <v>16.225000000000001</v>
      </c>
      <c r="E14" s="95">
        <v>15.922785714285716</v>
      </c>
      <c r="F14" s="95">
        <v>18.425933756166312</v>
      </c>
      <c r="G14" s="95">
        <v>20.189951377633712</v>
      </c>
      <c r="H14" s="95">
        <v>20.336556169429098</v>
      </c>
      <c r="I14" s="95">
        <v>18.038087520259321</v>
      </c>
      <c r="J14" s="95">
        <v>24.626355140186917</v>
      </c>
      <c r="K14" s="95">
        <v>20.406189555125724</v>
      </c>
      <c r="L14" s="95">
        <v>18.600641025641028</v>
      </c>
      <c r="M14" s="95">
        <v>19.537564322469983</v>
      </c>
      <c r="N14" s="92">
        <f>Sentencing_IndictableOffences_AllCourts[[#This Row],[2025 '[Note 15']]]/Sentencing_IndictableOffences_AllCourts[[#This Row],[2015]]-1</f>
        <v>0.3178795495763902</v>
      </c>
      <c r="O14" s="92">
        <f>Sentencing_IndictableOffences_AllCourts[[#This Row],[2025 '[Note 15']]]/Sentencing_IndictableOffences_AllCourts[[#This Row],[2024]]-1</f>
        <v>5.037048430413793E-2</v>
      </c>
    </row>
    <row r="15" spans="1:19" s="28" customFormat="1" ht="15" customHeight="1" x14ac:dyDescent="0.2">
      <c r="A15" s="77" t="s">
        <v>67</v>
      </c>
      <c r="B15" s="77" t="s">
        <v>107</v>
      </c>
      <c r="C15" s="93">
        <v>17049</v>
      </c>
      <c r="D15" s="93">
        <v>14762</v>
      </c>
      <c r="E15" s="93">
        <v>13685</v>
      </c>
      <c r="F15" s="93">
        <v>13085</v>
      </c>
      <c r="G15" s="93">
        <v>11479</v>
      </c>
      <c r="H15" s="93">
        <v>10784</v>
      </c>
      <c r="I15" s="93">
        <v>8016</v>
      </c>
      <c r="J15" s="93">
        <v>7118</v>
      </c>
      <c r="K15" s="93">
        <v>7785</v>
      </c>
      <c r="L15" s="93">
        <v>8867</v>
      </c>
      <c r="M15" s="93">
        <v>9224</v>
      </c>
      <c r="N15" s="94">
        <f>Sentencing_IndictableOffences_AllCourts[[#This Row],[2025 '[Note 15']]]/Sentencing_IndictableOffences_AllCourts[[#This Row],[2015]]-1</f>
        <v>-0.45897120065692998</v>
      </c>
      <c r="O15" s="94">
        <f>Sentencing_IndictableOffences_AllCourts[[#This Row],[2025 '[Note 15']]]/Sentencing_IndictableOffences_AllCourts[[#This Row],[2024]]-1</f>
        <v>4.0261644299086408E-2</v>
      </c>
      <c r="Q15" s="29"/>
      <c r="R15" s="29"/>
      <c r="S15" s="29"/>
    </row>
    <row r="16" spans="1:19" ht="15" customHeight="1" x14ac:dyDescent="0.2">
      <c r="A16" s="13" t="s">
        <v>109</v>
      </c>
      <c r="B16" s="13" t="s">
        <v>173</v>
      </c>
      <c r="C16" s="79">
        <v>224</v>
      </c>
      <c r="D16" s="79">
        <v>227</v>
      </c>
      <c r="E16" s="79">
        <v>207</v>
      </c>
      <c r="F16" s="79">
        <v>135</v>
      </c>
      <c r="G16" s="79">
        <v>73</v>
      </c>
      <c r="H16" s="79">
        <v>68</v>
      </c>
      <c r="I16" s="79">
        <v>30</v>
      </c>
      <c r="J16" s="79">
        <v>31</v>
      </c>
      <c r="K16" s="79">
        <v>29</v>
      </c>
      <c r="L16" s="79">
        <v>35</v>
      </c>
      <c r="M16" s="79">
        <v>30</v>
      </c>
      <c r="N16" s="41">
        <f>Sentencing_IndictableOffences_AllCourts[[#This Row],[2025 '[Note 15']]]/Sentencing_IndictableOffences_AllCourts[[#This Row],[2015]]-1</f>
        <v>-0.8660714285714286</v>
      </c>
      <c r="O16" s="41">
        <f>Sentencing_IndictableOffences_AllCourts[[#This Row],[2025 '[Note 15']]]/Sentencing_IndictableOffences_AllCourts[[#This Row],[2024]]-1</f>
        <v>-0.1428571428571429</v>
      </c>
      <c r="Q16" s="29"/>
      <c r="R16" s="29"/>
      <c r="S16" s="29"/>
    </row>
    <row r="17" spans="1:19" ht="15" customHeight="1" x14ac:dyDescent="0.2">
      <c r="A17" s="13" t="s">
        <v>109</v>
      </c>
      <c r="B17" s="13" t="s">
        <v>174</v>
      </c>
      <c r="C17" s="79">
        <v>0</v>
      </c>
      <c r="D17" s="79">
        <v>1</v>
      </c>
      <c r="E17" s="79">
        <v>0</v>
      </c>
      <c r="F17" s="79">
        <v>1</v>
      </c>
      <c r="G17" s="79">
        <v>0</v>
      </c>
      <c r="H17" s="79">
        <v>0</v>
      </c>
      <c r="I17" s="79">
        <v>0</v>
      </c>
      <c r="J17" s="79">
        <v>0</v>
      </c>
      <c r="K17" s="79">
        <v>0</v>
      </c>
      <c r="L17" s="79">
        <v>0</v>
      </c>
      <c r="M17" s="79">
        <v>0</v>
      </c>
      <c r="N17" s="41" t="s">
        <v>101</v>
      </c>
      <c r="O17" s="41" t="s">
        <v>101</v>
      </c>
    </row>
    <row r="18" spans="1:19" ht="15" customHeight="1" x14ac:dyDescent="0.2">
      <c r="A18" s="13" t="s">
        <v>109</v>
      </c>
      <c r="B18" s="13" t="s">
        <v>175</v>
      </c>
      <c r="C18" s="79">
        <v>8861</v>
      </c>
      <c r="D18" s="79">
        <v>8392</v>
      </c>
      <c r="E18" s="79">
        <v>7506</v>
      </c>
      <c r="F18" s="79">
        <v>5321</v>
      </c>
      <c r="G18" s="79">
        <v>3954</v>
      </c>
      <c r="H18" s="79">
        <v>2979</v>
      </c>
      <c r="I18" s="79">
        <v>1860</v>
      </c>
      <c r="J18" s="79">
        <v>1778</v>
      </c>
      <c r="K18" s="79">
        <v>1978</v>
      </c>
      <c r="L18" s="79">
        <v>1992</v>
      </c>
      <c r="M18" s="79">
        <v>1800</v>
      </c>
      <c r="N18" s="41">
        <f>Sentencing_IndictableOffences_AllCourts[[#This Row],[2025 '[Note 15']]]/Sentencing_IndictableOffences_AllCourts[[#This Row],[2015]]-1</f>
        <v>-0.79686265658503552</v>
      </c>
      <c r="O18" s="41">
        <f>Sentencing_IndictableOffences_AllCourts[[#This Row],[2025 '[Note 15']]]/Sentencing_IndictableOffences_AllCourts[[#This Row],[2024]]-1</f>
        <v>-9.6385542168674676E-2</v>
      </c>
      <c r="Q18" s="29"/>
      <c r="R18" s="29"/>
      <c r="S18" s="29"/>
    </row>
    <row r="19" spans="1:19" ht="15" customHeight="1" x14ac:dyDescent="0.2">
      <c r="A19" s="13" t="s">
        <v>109</v>
      </c>
      <c r="B19" s="13" t="s">
        <v>103</v>
      </c>
      <c r="C19" s="79">
        <v>1818</v>
      </c>
      <c r="D19" s="79">
        <v>1695</v>
      </c>
      <c r="E19" s="79">
        <v>1862</v>
      </c>
      <c r="F19" s="79">
        <v>1469</v>
      </c>
      <c r="G19" s="79">
        <v>1315</v>
      </c>
      <c r="H19" s="79">
        <v>1225</v>
      </c>
      <c r="I19" s="79">
        <v>972</v>
      </c>
      <c r="J19" s="79">
        <v>1154</v>
      </c>
      <c r="K19" s="79">
        <v>1178</v>
      </c>
      <c r="L19" s="79">
        <v>1034</v>
      </c>
      <c r="M19" s="79">
        <v>941</v>
      </c>
      <c r="N19" s="41">
        <f>Sentencing_IndictableOffences_AllCourts[[#This Row],[2025 '[Note 15']]]/Sentencing_IndictableOffences_AllCourts[[#This Row],[2015]]-1</f>
        <v>-0.48239823982398244</v>
      </c>
      <c r="O19" s="41">
        <f>Sentencing_IndictableOffences_AllCourts[[#This Row],[2025 '[Note 15']]]/Sentencing_IndictableOffences_AllCourts[[#This Row],[2024]]-1</f>
        <v>-8.9941972920696278E-2</v>
      </c>
    </row>
    <row r="20" spans="1:19" ht="15" customHeight="1" x14ac:dyDescent="0.2">
      <c r="A20" s="13" t="s">
        <v>109</v>
      </c>
      <c r="B20" s="13" t="s">
        <v>104</v>
      </c>
      <c r="C20" s="79">
        <v>456</v>
      </c>
      <c r="D20" s="79">
        <v>394</v>
      </c>
      <c r="E20" s="79">
        <v>288</v>
      </c>
      <c r="F20" s="79">
        <v>211</v>
      </c>
      <c r="G20" s="79">
        <v>180</v>
      </c>
      <c r="H20" s="79">
        <v>138</v>
      </c>
      <c r="I20" s="79">
        <v>64</v>
      </c>
      <c r="J20" s="79">
        <v>81</v>
      </c>
      <c r="K20" s="79">
        <v>84</v>
      </c>
      <c r="L20" s="79">
        <v>82</v>
      </c>
      <c r="M20" s="79">
        <v>81</v>
      </c>
      <c r="N20" s="41">
        <f>Sentencing_IndictableOffences_AllCourts[[#This Row],[2025 '[Note 15']]]/Sentencing_IndictableOffences_AllCourts[[#This Row],[2015]]-1</f>
        <v>-0.82236842105263164</v>
      </c>
      <c r="O20" s="41">
        <f>Sentencing_IndictableOffences_AllCourts[[#This Row],[2025 '[Note 15']]]/Sentencing_IndictableOffences_AllCourts[[#This Row],[2024]]-1</f>
        <v>-1.2195121951219523E-2</v>
      </c>
    </row>
    <row r="21" spans="1:19" ht="15" customHeight="1" x14ac:dyDescent="0.2">
      <c r="A21" s="13" t="s">
        <v>109</v>
      </c>
      <c r="B21" s="13" t="s">
        <v>105</v>
      </c>
      <c r="C21" s="79">
        <v>2095</v>
      </c>
      <c r="D21" s="79">
        <v>2076</v>
      </c>
      <c r="E21" s="79">
        <v>1893</v>
      </c>
      <c r="F21" s="79">
        <v>1515</v>
      </c>
      <c r="G21" s="79">
        <v>1396</v>
      </c>
      <c r="H21" s="79">
        <v>968</v>
      </c>
      <c r="I21" s="79">
        <v>705</v>
      </c>
      <c r="J21" s="79">
        <v>713</v>
      </c>
      <c r="K21" s="79">
        <v>717</v>
      </c>
      <c r="L21" s="79">
        <v>766</v>
      </c>
      <c r="M21" s="79">
        <v>736</v>
      </c>
      <c r="N21" s="41">
        <f>Sentencing_IndictableOffences_AllCourts[[#This Row],[2025 '[Note 15']]]/Sentencing_IndictableOffences_AllCourts[[#This Row],[2015]]-1</f>
        <v>-0.64868735083532214</v>
      </c>
      <c r="O21" s="41">
        <f>Sentencing_IndictableOffences_AllCourts[[#This Row],[2025 '[Note 15']]]/Sentencing_IndictableOffences_AllCourts[[#This Row],[2024]]-1</f>
        <v>-3.9164490861618773E-2</v>
      </c>
    </row>
    <row r="22" spans="1:19" ht="15" customHeight="1" x14ac:dyDescent="0.2">
      <c r="A22" s="13" t="s">
        <v>109</v>
      </c>
      <c r="B22" s="13" t="s">
        <v>177</v>
      </c>
      <c r="C22" s="79">
        <v>323</v>
      </c>
      <c r="D22" s="79">
        <v>273</v>
      </c>
      <c r="E22" s="79">
        <v>253</v>
      </c>
      <c r="F22" s="79">
        <v>113</v>
      </c>
      <c r="G22" s="79">
        <v>89</v>
      </c>
      <c r="H22" s="79">
        <v>94</v>
      </c>
      <c r="I22" s="79">
        <v>55</v>
      </c>
      <c r="J22" s="79">
        <v>58</v>
      </c>
      <c r="K22" s="79">
        <v>96</v>
      </c>
      <c r="L22" s="79">
        <v>87</v>
      </c>
      <c r="M22" s="79">
        <v>138</v>
      </c>
      <c r="N22" s="41">
        <f>Sentencing_IndictableOffences_AllCourts[[#This Row],[2025 '[Note 15']]]/Sentencing_IndictableOffences_AllCourts[[#This Row],[2015]]-1</f>
        <v>-0.5727554179566563</v>
      </c>
      <c r="O22" s="41">
        <f>Sentencing_IndictableOffences_AllCourts[[#This Row],[2025 '[Note 15']]]/Sentencing_IndictableOffences_AllCourts[[#This Row],[2024]]-1</f>
        <v>0.5862068965517242</v>
      </c>
    </row>
    <row r="23" spans="1:19" ht="15" customHeight="1" x14ac:dyDescent="0.2">
      <c r="A23" s="13" t="s">
        <v>109</v>
      </c>
      <c r="B23" s="13" t="s">
        <v>106</v>
      </c>
      <c r="C23" s="79">
        <v>112</v>
      </c>
      <c r="D23" s="79">
        <v>118</v>
      </c>
      <c r="E23" s="79">
        <v>123</v>
      </c>
      <c r="F23" s="79">
        <v>73</v>
      </c>
      <c r="G23" s="79">
        <v>75</v>
      </c>
      <c r="H23" s="79">
        <v>50</v>
      </c>
      <c r="I23" s="79">
        <v>24</v>
      </c>
      <c r="J23" s="79">
        <v>22</v>
      </c>
      <c r="K23" s="79">
        <v>36</v>
      </c>
      <c r="L23" s="79">
        <v>25</v>
      </c>
      <c r="M23" s="79">
        <v>27</v>
      </c>
      <c r="N23" s="41">
        <f>Sentencing_IndictableOffences_AllCourts[[#This Row],[2025 '[Note 15']]]/Sentencing_IndictableOffences_AllCourts[[#This Row],[2015]]-1</f>
        <v>-0.7589285714285714</v>
      </c>
      <c r="O23" s="41">
        <f>Sentencing_IndictableOffences_AllCourts[[#This Row],[2025 '[Note 15']]]/Sentencing_IndictableOffences_AllCourts[[#This Row],[2024]]-1</f>
        <v>8.0000000000000071E-2</v>
      </c>
    </row>
    <row r="24" spans="1:19" ht="15" customHeight="1" x14ac:dyDescent="0.2">
      <c r="A24" s="13" t="s">
        <v>109</v>
      </c>
      <c r="B24" s="13" t="s">
        <v>178</v>
      </c>
      <c r="C24" s="79">
        <v>0</v>
      </c>
      <c r="D24" s="79">
        <v>0</v>
      </c>
      <c r="E24" s="79">
        <v>0</v>
      </c>
      <c r="F24" s="79">
        <v>0</v>
      </c>
      <c r="G24" s="79">
        <v>0</v>
      </c>
      <c r="H24" s="79">
        <v>0</v>
      </c>
      <c r="I24" s="79">
        <v>0</v>
      </c>
      <c r="J24" s="79">
        <v>0</v>
      </c>
      <c r="K24" s="79">
        <v>0</v>
      </c>
      <c r="L24" s="79">
        <v>0</v>
      </c>
      <c r="M24" s="79">
        <v>0</v>
      </c>
      <c r="N24" s="41" t="s">
        <v>101</v>
      </c>
      <c r="O24" s="41" t="s">
        <v>101</v>
      </c>
    </row>
    <row r="25" spans="1:19" ht="15" customHeight="1" x14ac:dyDescent="0.2">
      <c r="A25" s="76" t="s">
        <v>109</v>
      </c>
      <c r="B25" s="76" t="s">
        <v>164</v>
      </c>
      <c r="C25" s="95">
        <v>4.3250000000000002</v>
      </c>
      <c r="D25" s="95">
        <v>4.3500000000000005</v>
      </c>
      <c r="E25" s="95">
        <v>4.4961352657004836</v>
      </c>
      <c r="F25" s="95">
        <v>3.9837037037037035</v>
      </c>
      <c r="G25" s="95">
        <v>4.0191780821917806</v>
      </c>
      <c r="H25" s="95">
        <v>4.158823529411765</v>
      </c>
      <c r="I25" s="95">
        <v>3.0366666666666666</v>
      </c>
      <c r="J25" s="95">
        <v>4.1419354838709683</v>
      </c>
      <c r="K25" s="95">
        <v>3.6482758620689655</v>
      </c>
      <c r="L25" s="95">
        <v>3.4257142857142857</v>
      </c>
      <c r="M25" s="95">
        <v>4.7866666666666662</v>
      </c>
      <c r="N25" s="92">
        <f>Sentencing_IndictableOffences_AllCourts[[#This Row],[2025 '[Note 15']]]/Sentencing_IndictableOffences_AllCourts[[#This Row],[2015]]-1</f>
        <v>0.10674373795761061</v>
      </c>
      <c r="O25" s="92">
        <f>Sentencing_IndictableOffences_AllCourts[[#This Row],[2025 '[Note 15']]]/Sentencing_IndictableOffences_AllCourts[[#This Row],[2024]]-1</f>
        <v>0.39727550736725026</v>
      </c>
    </row>
    <row r="26" spans="1:19" s="28" customFormat="1" ht="15" customHeight="1" x14ac:dyDescent="0.2">
      <c r="A26" s="77" t="s">
        <v>109</v>
      </c>
      <c r="B26" s="77" t="s">
        <v>107</v>
      </c>
      <c r="C26" s="93">
        <v>13889</v>
      </c>
      <c r="D26" s="93">
        <v>13176</v>
      </c>
      <c r="E26" s="93">
        <v>12132</v>
      </c>
      <c r="F26" s="93">
        <v>8838</v>
      </c>
      <c r="G26" s="93">
        <v>7082</v>
      </c>
      <c r="H26" s="93">
        <v>5522</v>
      </c>
      <c r="I26" s="93">
        <v>3710</v>
      </c>
      <c r="J26" s="93">
        <v>3837</v>
      </c>
      <c r="K26" s="93">
        <v>4118</v>
      </c>
      <c r="L26" s="93">
        <v>4021</v>
      </c>
      <c r="M26" s="93">
        <v>3753</v>
      </c>
      <c r="N26" s="94">
        <f>Sentencing_IndictableOffences_AllCourts[[#This Row],[2025 '[Note 15']]]/Sentencing_IndictableOffences_AllCourts[[#This Row],[2015]]-1</f>
        <v>-0.72978616171070632</v>
      </c>
      <c r="O26" s="94">
        <f>Sentencing_IndictableOffences_AllCourts[[#This Row],[2025 '[Note 15']]]/Sentencing_IndictableOffences_AllCourts[[#This Row],[2024]]-1</f>
        <v>-6.6650087043024109E-2</v>
      </c>
      <c r="Q26" s="29"/>
      <c r="R26" s="29"/>
      <c r="S26" s="29"/>
    </row>
    <row r="27" spans="1:19" ht="15" customHeight="1" x14ac:dyDescent="0.2">
      <c r="A27" s="13" t="s">
        <v>99</v>
      </c>
      <c r="B27" s="13" t="s">
        <v>173</v>
      </c>
      <c r="C27" s="79">
        <v>1844</v>
      </c>
      <c r="D27" s="79">
        <v>1697</v>
      </c>
      <c r="E27" s="79">
        <v>1607</v>
      </c>
      <c r="F27" s="79">
        <v>1554</v>
      </c>
      <c r="G27" s="79">
        <v>1307</v>
      </c>
      <c r="H27" s="79">
        <v>1154</v>
      </c>
      <c r="I27" s="79">
        <v>647</v>
      </c>
      <c r="J27" s="79">
        <v>566</v>
      </c>
      <c r="K27" s="79">
        <v>546</v>
      </c>
      <c r="L27" s="79">
        <v>659</v>
      </c>
      <c r="M27" s="79">
        <v>613</v>
      </c>
      <c r="N27" s="41">
        <f>Sentencing_IndictableOffences_AllCourts[[#This Row],[2025 '[Note 15']]]/Sentencing_IndictableOffences_AllCourts[[#This Row],[2015]]-1</f>
        <v>-0.66757049891540132</v>
      </c>
      <c r="O27" s="41">
        <f>Sentencing_IndictableOffences_AllCourts[[#This Row],[2025 '[Note 15']]]/Sentencing_IndictableOffences_AllCourts[[#This Row],[2024]]-1</f>
        <v>-6.9802731411229169E-2</v>
      </c>
      <c r="Q27" s="29"/>
      <c r="R27" s="29"/>
      <c r="S27" s="29"/>
    </row>
    <row r="28" spans="1:19" ht="15" customHeight="1" x14ac:dyDescent="0.2">
      <c r="A28" s="13" t="s">
        <v>99</v>
      </c>
      <c r="B28" s="13" t="s">
        <v>174</v>
      </c>
      <c r="C28" s="79">
        <v>0</v>
      </c>
      <c r="D28" s="79">
        <v>2</v>
      </c>
      <c r="E28" s="79">
        <v>0</v>
      </c>
      <c r="F28" s="79">
        <v>6</v>
      </c>
      <c r="G28" s="79">
        <v>3</v>
      </c>
      <c r="H28" s="79">
        <v>2</v>
      </c>
      <c r="I28" s="79">
        <v>1</v>
      </c>
      <c r="J28" s="79">
        <v>4</v>
      </c>
      <c r="K28" s="79">
        <v>1</v>
      </c>
      <c r="L28" s="79">
        <v>1</v>
      </c>
      <c r="M28" s="79">
        <v>2</v>
      </c>
      <c r="N28" s="41" t="s">
        <v>101</v>
      </c>
      <c r="O28" s="41" t="s">
        <v>101</v>
      </c>
    </row>
    <row r="29" spans="1:19" ht="15" customHeight="1" x14ac:dyDescent="0.2">
      <c r="A29" s="13" t="s">
        <v>99</v>
      </c>
      <c r="B29" s="13" t="s">
        <v>175</v>
      </c>
      <c r="C29" s="79">
        <v>21298</v>
      </c>
      <c r="D29" s="79">
        <v>19158</v>
      </c>
      <c r="E29" s="79">
        <v>17699</v>
      </c>
      <c r="F29" s="79">
        <v>15185</v>
      </c>
      <c r="G29" s="79">
        <v>12519</v>
      </c>
      <c r="H29" s="79">
        <v>11177</v>
      </c>
      <c r="I29" s="79">
        <v>8239</v>
      </c>
      <c r="J29" s="79">
        <v>7423</v>
      </c>
      <c r="K29" s="79">
        <v>8305</v>
      </c>
      <c r="L29" s="79">
        <v>9222</v>
      </c>
      <c r="M29" s="79">
        <v>9371</v>
      </c>
      <c r="N29" s="41">
        <f>Sentencing_IndictableOffences_AllCourts[[#This Row],[2025 '[Note 15']]]/Sentencing_IndictableOffences_AllCourts[[#This Row],[2015]]-1</f>
        <v>-0.56000563433186212</v>
      </c>
      <c r="O29" s="41">
        <f>Sentencing_IndictableOffences_AllCourts[[#This Row],[2025 '[Note 15']]]/Sentencing_IndictableOffences_AllCourts[[#This Row],[2024]]-1</f>
        <v>1.6157015831706811E-2</v>
      </c>
    </row>
    <row r="30" spans="1:19" ht="15" customHeight="1" x14ac:dyDescent="0.2">
      <c r="A30" s="13" t="s">
        <v>99</v>
      </c>
      <c r="B30" s="13" t="s">
        <v>103</v>
      </c>
      <c r="C30" s="79">
        <v>2322</v>
      </c>
      <c r="D30" s="79">
        <v>2069</v>
      </c>
      <c r="E30" s="79">
        <v>2194</v>
      </c>
      <c r="F30" s="79">
        <v>1711</v>
      </c>
      <c r="G30" s="79">
        <v>1537</v>
      </c>
      <c r="H30" s="79">
        <v>1457</v>
      </c>
      <c r="I30" s="79">
        <v>1099</v>
      </c>
      <c r="J30" s="79">
        <v>1262</v>
      </c>
      <c r="K30" s="79">
        <v>1285</v>
      </c>
      <c r="L30" s="79">
        <v>1120</v>
      </c>
      <c r="M30" s="79">
        <v>1032</v>
      </c>
      <c r="N30" s="41">
        <f>Sentencing_IndictableOffences_AllCourts[[#This Row],[2025 '[Note 15']]]/Sentencing_IndictableOffences_AllCourts[[#This Row],[2015]]-1</f>
        <v>-0.55555555555555558</v>
      </c>
      <c r="O30" s="41">
        <f>Sentencing_IndictableOffences_AllCourts[[#This Row],[2025 '[Note 15']]]/Sentencing_IndictableOffences_AllCourts[[#This Row],[2024]]-1</f>
        <v>-7.8571428571428625E-2</v>
      </c>
    </row>
    <row r="31" spans="1:19" ht="15" customHeight="1" x14ac:dyDescent="0.2">
      <c r="A31" s="13" t="s">
        <v>99</v>
      </c>
      <c r="B31" s="13" t="s">
        <v>104</v>
      </c>
      <c r="C31" s="79">
        <v>838</v>
      </c>
      <c r="D31" s="79">
        <v>674</v>
      </c>
      <c r="E31" s="79">
        <v>443</v>
      </c>
      <c r="F31" s="79">
        <v>342</v>
      </c>
      <c r="G31" s="79">
        <v>307</v>
      </c>
      <c r="H31" s="79">
        <v>230</v>
      </c>
      <c r="I31" s="79">
        <v>146</v>
      </c>
      <c r="J31" s="79">
        <v>140</v>
      </c>
      <c r="K31" s="79">
        <v>135</v>
      </c>
      <c r="L31" s="79">
        <v>146</v>
      </c>
      <c r="M31" s="79">
        <v>155</v>
      </c>
      <c r="N31" s="41">
        <f>Sentencing_IndictableOffences_AllCourts[[#This Row],[2025 '[Note 15']]]/Sentencing_IndictableOffences_AllCourts[[#This Row],[2015]]-1</f>
        <v>-0.81503579952267302</v>
      </c>
      <c r="O31" s="41">
        <f>Sentencing_IndictableOffences_AllCourts[[#This Row],[2025 '[Note 15']]]/Sentencing_IndictableOffences_AllCourts[[#This Row],[2024]]-1</f>
        <v>6.164383561643838E-2</v>
      </c>
    </row>
    <row r="32" spans="1:19" ht="15" customHeight="1" x14ac:dyDescent="0.2">
      <c r="A32" s="13" t="s">
        <v>99</v>
      </c>
      <c r="B32" s="13" t="s">
        <v>105</v>
      </c>
      <c r="C32" s="79">
        <v>3716</v>
      </c>
      <c r="D32" s="79">
        <v>3574</v>
      </c>
      <c r="E32" s="79">
        <v>3187</v>
      </c>
      <c r="F32" s="79">
        <v>2725</v>
      </c>
      <c r="G32" s="79">
        <v>2530</v>
      </c>
      <c r="H32" s="79">
        <v>1954</v>
      </c>
      <c r="I32" s="79">
        <v>1386</v>
      </c>
      <c r="J32" s="79">
        <v>1375</v>
      </c>
      <c r="K32" s="79">
        <v>1370</v>
      </c>
      <c r="L32" s="79">
        <v>1473</v>
      </c>
      <c r="M32" s="79">
        <v>1454</v>
      </c>
      <c r="N32" s="41">
        <f>Sentencing_IndictableOffences_AllCourts[[#This Row],[2025 '[Note 15']]]/Sentencing_IndictableOffences_AllCourts[[#This Row],[2015]]-1</f>
        <v>-0.60871905274488691</v>
      </c>
      <c r="O32" s="41">
        <f>Sentencing_IndictableOffences_AllCourts[[#This Row],[2025 '[Note 15']]]/Sentencing_IndictableOffences_AllCourts[[#This Row],[2024]]-1</f>
        <v>-1.2898845892735933E-2</v>
      </c>
    </row>
    <row r="33" spans="1:15" ht="15" customHeight="1" x14ac:dyDescent="0.2">
      <c r="A33" s="13" t="s">
        <v>99</v>
      </c>
      <c r="B33" s="13" t="s">
        <v>177</v>
      </c>
      <c r="C33" s="79">
        <v>711</v>
      </c>
      <c r="D33" s="79">
        <v>569</v>
      </c>
      <c r="E33" s="79">
        <v>492</v>
      </c>
      <c r="F33" s="79">
        <v>280</v>
      </c>
      <c r="G33" s="79">
        <v>236</v>
      </c>
      <c r="H33" s="79">
        <v>239</v>
      </c>
      <c r="I33" s="79">
        <v>158</v>
      </c>
      <c r="J33" s="79">
        <v>131</v>
      </c>
      <c r="K33" s="79">
        <v>190</v>
      </c>
      <c r="L33" s="79">
        <v>204</v>
      </c>
      <c r="M33" s="79">
        <v>270</v>
      </c>
      <c r="N33" s="41">
        <f>Sentencing_IndictableOffences_AllCourts[[#This Row],[2025 '[Note 15']]]/Sentencing_IndictableOffences_AllCourts[[#This Row],[2015]]-1</f>
        <v>-0.620253164556962</v>
      </c>
      <c r="O33" s="41">
        <f>Sentencing_IndictableOffences_AllCourts[[#This Row],[2025 '[Note 15']]]/Sentencing_IndictableOffences_AllCourts[[#This Row],[2024]]-1</f>
        <v>0.32352941176470584</v>
      </c>
    </row>
    <row r="34" spans="1:15" ht="15" customHeight="1" x14ac:dyDescent="0.2">
      <c r="A34" s="13" t="s">
        <v>99</v>
      </c>
      <c r="B34" s="13" t="s">
        <v>106</v>
      </c>
      <c r="C34" s="79">
        <v>207</v>
      </c>
      <c r="D34" s="79">
        <v>194</v>
      </c>
      <c r="E34" s="79">
        <v>195</v>
      </c>
      <c r="F34" s="79">
        <v>120</v>
      </c>
      <c r="G34" s="79">
        <v>122</v>
      </c>
      <c r="H34" s="79">
        <v>93</v>
      </c>
      <c r="I34" s="79">
        <v>50</v>
      </c>
      <c r="J34" s="79">
        <v>54</v>
      </c>
      <c r="K34" s="79">
        <v>71</v>
      </c>
      <c r="L34" s="79">
        <v>63</v>
      </c>
      <c r="M34" s="79">
        <v>80</v>
      </c>
      <c r="N34" s="41">
        <f>Sentencing_IndictableOffences_AllCourts[[#This Row],[2025 '[Note 15']]]/Sentencing_IndictableOffences_AllCourts[[#This Row],[2015]]-1</f>
        <v>-0.61352657004830924</v>
      </c>
      <c r="O34" s="41">
        <f>Sentencing_IndictableOffences_AllCourts[[#This Row],[2025 '[Note 15']]]/Sentencing_IndictableOffences_AllCourts[[#This Row],[2024]]-1</f>
        <v>0.26984126984126977</v>
      </c>
    </row>
    <row r="35" spans="1:15" ht="15" customHeight="1" x14ac:dyDescent="0.2">
      <c r="A35" s="13" t="s">
        <v>99</v>
      </c>
      <c r="B35" s="13" t="s">
        <v>178</v>
      </c>
      <c r="C35" s="79">
        <v>2</v>
      </c>
      <c r="D35" s="79">
        <v>1</v>
      </c>
      <c r="E35" s="79">
        <v>0</v>
      </c>
      <c r="F35" s="79">
        <v>0</v>
      </c>
      <c r="G35" s="79">
        <v>0</v>
      </c>
      <c r="H35" s="79">
        <v>0</v>
      </c>
      <c r="I35" s="79">
        <v>0</v>
      </c>
      <c r="J35" s="79">
        <v>0</v>
      </c>
      <c r="K35" s="79">
        <v>0</v>
      </c>
      <c r="L35" s="79">
        <v>0</v>
      </c>
      <c r="M35" s="79">
        <v>0</v>
      </c>
      <c r="N35" s="41" t="s">
        <v>101</v>
      </c>
      <c r="O35" s="41" t="s">
        <v>101</v>
      </c>
    </row>
    <row r="36" spans="1:15" ht="15" customHeight="1" x14ac:dyDescent="0.2">
      <c r="A36" s="76" t="s">
        <v>99</v>
      </c>
      <c r="B36" s="76" t="s">
        <v>164</v>
      </c>
      <c r="C36" s="95">
        <v>13.549999999999999</v>
      </c>
      <c r="D36" s="95">
        <v>14.6</v>
      </c>
      <c r="E36" s="95">
        <v>14.425451151213442</v>
      </c>
      <c r="F36" s="95">
        <v>17.151866151866152</v>
      </c>
      <c r="G36" s="95">
        <v>19.266870696250955</v>
      </c>
      <c r="H36" s="95">
        <v>19.342461005199308</v>
      </c>
      <c r="I36" s="95">
        <v>17.380216383307577</v>
      </c>
      <c r="J36" s="95">
        <v>23.416607773851588</v>
      </c>
      <c r="K36" s="95">
        <v>19.515567765567766</v>
      </c>
      <c r="L36" s="95">
        <v>17.786191198786039</v>
      </c>
      <c r="M36" s="95">
        <v>18.795758564437193</v>
      </c>
      <c r="N36" s="92">
        <f>Sentencing_IndictableOffences_AllCourts[[#This Row],[2025 '[Note 15']]]/Sentencing_IndictableOffences_AllCourts[[#This Row],[2015]]-1</f>
        <v>0.38714085346399951</v>
      </c>
      <c r="O36" s="92">
        <f>Sentencing_IndictableOffences_AllCourts[[#This Row],[2025 '[Note 15']]]/Sentencing_IndictableOffences_AllCourts[[#This Row],[2024]]-1</f>
        <v>5.6761301751892868E-2</v>
      </c>
    </row>
    <row r="37" spans="1:15" s="28" customFormat="1" ht="15" customHeight="1" x14ac:dyDescent="0.2">
      <c r="A37" s="77" t="s">
        <v>99</v>
      </c>
      <c r="B37" s="77" t="s">
        <v>107</v>
      </c>
      <c r="C37" s="93">
        <v>30938</v>
      </c>
      <c r="D37" s="93">
        <v>27938</v>
      </c>
      <c r="E37" s="93">
        <v>25817</v>
      </c>
      <c r="F37" s="93">
        <v>21923</v>
      </c>
      <c r="G37" s="93">
        <v>18561</v>
      </c>
      <c r="H37" s="93">
        <v>16306</v>
      </c>
      <c r="I37" s="93">
        <v>11726</v>
      </c>
      <c r="J37" s="93">
        <v>10955</v>
      </c>
      <c r="K37" s="93">
        <v>11903</v>
      </c>
      <c r="L37" s="93">
        <v>12888</v>
      </c>
      <c r="M37" s="93">
        <v>12977</v>
      </c>
      <c r="N37" s="94">
        <f>Sentencing_IndictableOffences_AllCourts[[#This Row],[2025 '[Note 15']]]/Sentencing_IndictableOffences_AllCourts[[#This Row],[2015]]-1</f>
        <v>-0.58054819316051454</v>
      </c>
      <c r="O37" s="94">
        <f>Sentencing_IndictableOffences_AllCourts[[#This Row],[2025 '[Note 15']]]/Sentencing_IndictableOffences_AllCourts[[#This Row],[2024]]-1</f>
        <v>6.9056486654253124E-3</v>
      </c>
    </row>
    <row r="39" spans="1:15" x14ac:dyDescent="0.2">
      <c r="C39" s="142"/>
      <c r="D39" s="142"/>
      <c r="E39" s="142"/>
      <c r="F39" s="142"/>
      <c r="G39" s="142"/>
      <c r="H39" s="142"/>
      <c r="I39" s="142"/>
      <c r="J39" s="142"/>
      <c r="K39" s="142"/>
      <c r="L39" s="159"/>
      <c r="M39" s="159"/>
      <c r="N39" s="160"/>
    </row>
    <row r="40" spans="1:15" x14ac:dyDescent="0.2">
      <c r="N40" s="142"/>
    </row>
    <row r="41" spans="1:15" x14ac:dyDescent="0.2">
      <c r="C41" s="68"/>
      <c r="D41" s="68"/>
      <c r="E41" s="68"/>
      <c r="F41" s="68"/>
      <c r="G41" s="68"/>
      <c r="H41" s="68"/>
      <c r="I41" s="68"/>
      <c r="J41" s="68"/>
      <c r="K41" s="68"/>
      <c r="L41" s="68"/>
      <c r="M41" s="68"/>
    </row>
  </sheetData>
  <pageMargins left="0.70000000000000007" right="0.70000000000000007" top="0.75" bottom="0.75" header="0.30000000000000004" footer="0.30000000000000004"/>
  <pageSetup paperSize="0" fitToWidth="0" fitToHeight="0" orientation="portrait" horizontalDpi="0" verticalDpi="0" copies="0"/>
  <ignoredErrors>
    <ignoredError sqref="N35 N28 N6 N13 N17 N24 O35 O28 O6 O13 O17 O24" calculatedColumn="1"/>
  </ignoredErrors>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W96"/>
  <sheetViews>
    <sheetView workbookViewId="0"/>
  </sheetViews>
  <sheetFormatPr defaultColWidth="7.33203125" defaultRowHeight="12.75" x14ac:dyDescent="0.2"/>
  <cols>
    <col min="1" max="1" width="17" style="2" customWidth="1"/>
    <col min="2" max="2" width="11.88671875" style="2" customWidth="1"/>
    <col min="3" max="3" width="36.44140625" style="2" customWidth="1"/>
    <col min="4" max="14" width="8.6640625" style="12" customWidth="1"/>
    <col min="15" max="16" width="10.44140625" style="2" bestFit="1" customWidth="1"/>
    <col min="17" max="16384" width="7.33203125" style="2"/>
  </cols>
  <sheetData>
    <row r="1" spans="1:16" ht="15.75" x14ac:dyDescent="0.2">
      <c r="A1" s="11" t="s">
        <v>182</v>
      </c>
    </row>
    <row r="2" spans="1:16" ht="15" x14ac:dyDescent="0.2">
      <c r="A2" s="22" t="s">
        <v>52</v>
      </c>
    </row>
    <row r="3" spans="1:16" ht="15" x14ac:dyDescent="0.2">
      <c r="A3" t="s">
        <v>110</v>
      </c>
    </row>
    <row r="4" spans="1:16" ht="38.25" x14ac:dyDescent="0.2">
      <c r="A4" s="158" t="s">
        <v>77</v>
      </c>
      <c r="B4" s="158" t="s">
        <v>111</v>
      </c>
      <c r="C4" s="158" t="s">
        <v>112</v>
      </c>
      <c r="D4" s="130" t="s">
        <v>54</v>
      </c>
      <c r="E4" s="130" t="s">
        <v>55</v>
      </c>
      <c r="F4" s="130" t="s">
        <v>56</v>
      </c>
      <c r="G4" s="130" t="s">
        <v>57</v>
      </c>
      <c r="H4" s="130" t="s">
        <v>58</v>
      </c>
      <c r="I4" s="130" t="s">
        <v>59</v>
      </c>
      <c r="J4" s="130" t="s">
        <v>171</v>
      </c>
      <c r="K4" s="130" t="s">
        <v>61</v>
      </c>
      <c r="L4" s="130" t="s">
        <v>62</v>
      </c>
      <c r="M4" s="130" t="s">
        <v>63</v>
      </c>
      <c r="N4" s="130" t="s">
        <v>172</v>
      </c>
      <c r="O4" s="25" t="s">
        <v>65</v>
      </c>
      <c r="P4" s="25" t="s">
        <v>66</v>
      </c>
    </row>
    <row r="5" spans="1:16" ht="15" customHeight="1" x14ac:dyDescent="0.2">
      <c r="A5" s="13" t="s">
        <v>99</v>
      </c>
      <c r="B5" s="13" t="s">
        <v>113</v>
      </c>
      <c r="C5" s="13" t="s">
        <v>173</v>
      </c>
      <c r="D5" s="79">
        <v>1738</v>
      </c>
      <c r="E5" s="79">
        <v>1602</v>
      </c>
      <c r="F5" s="79">
        <v>1536</v>
      </c>
      <c r="G5" s="79">
        <v>1462</v>
      </c>
      <c r="H5" s="79">
        <v>1229</v>
      </c>
      <c r="I5" s="79">
        <v>1077</v>
      </c>
      <c r="J5" s="79">
        <v>610</v>
      </c>
      <c r="K5" s="79">
        <v>538</v>
      </c>
      <c r="L5" s="79">
        <v>517</v>
      </c>
      <c r="M5" s="79">
        <v>612</v>
      </c>
      <c r="N5" s="79">
        <v>569</v>
      </c>
      <c r="O5" s="96">
        <f>Sentencing_SummaryOffences_CourtSexAgeSentenceType[[#This Row],[2025 '[Note 15']]]/Sentencing_SummaryOffences_CourtSexAgeSentenceType[[#This Row],[2015]]-1</f>
        <v>-0.67261219792865368</v>
      </c>
      <c r="P5" s="97">
        <f>Sentencing_SummaryOffences_CourtSexAgeSentenceType[[#This Row],[2025 '[Note 15']]]/Sentencing_SummaryOffences_CourtSexAgeSentenceType[[#This Row],[2024]]-1</f>
        <v>-7.0261437908496704E-2</v>
      </c>
    </row>
    <row r="6" spans="1:16" ht="15" customHeight="1" x14ac:dyDescent="0.2">
      <c r="A6" s="13" t="s">
        <v>99</v>
      </c>
      <c r="B6" s="13" t="s">
        <v>113</v>
      </c>
      <c r="C6" s="13" t="s">
        <v>174</v>
      </c>
      <c r="D6" s="79">
        <v>0</v>
      </c>
      <c r="E6" s="79">
        <v>1</v>
      </c>
      <c r="F6" s="79">
        <v>0</v>
      </c>
      <c r="G6" s="79">
        <v>4</v>
      </c>
      <c r="H6" s="79">
        <v>3</v>
      </c>
      <c r="I6" s="79">
        <v>2</v>
      </c>
      <c r="J6" s="79">
        <v>1</v>
      </c>
      <c r="K6" s="79">
        <v>4</v>
      </c>
      <c r="L6" s="79">
        <v>1</v>
      </c>
      <c r="M6" s="79">
        <v>1</v>
      </c>
      <c r="N6" s="79">
        <v>1</v>
      </c>
      <c r="O6" s="98" t="s">
        <v>101</v>
      </c>
      <c r="P6" s="98" t="s">
        <v>101</v>
      </c>
    </row>
    <row r="7" spans="1:16" ht="15" customHeight="1" x14ac:dyDescent="0.2">
      <c r="A7" s="13" t="s">
        <v>99</v>
      </c>
      <c r="B7" s="13" t="s">
        <v>113</v>
      </c>
      <c r="C7" s="13" t="s">
        <v>175</v>
      </c>
      <c r="D7" s="79">
        <v>18072</v>
      </c>
      <c r="E7" s="79">
        <v>16166</v>
      </c>
      <c r="F7" s="79">
        <v>15078</v>
      </c>
      <c r="G7" s="79">
        <v>12931</v>
      </c>
      <c r="H7" s="79">
        <v>10674</v>
      </c>
      <c r="I7" s="79">
        <v>9479</v>
      </c>
      <c r="J7" s="79">
        <v>7138</v>
      </c>
      <c r="K7" s="79">
        <v>6350</v>
      </c>
      <c r="L7" s="79">
        <v>7125</v>
      </c>
      <c r="M7" s="79">
        <v>7664</v>
      </c>
      <c r="N7" s="79">
        <v>7887</v>
      </c>
      <c r="O7" s="98">
        <f>Sentencing_SummaryOffences_CourtSexAgeSentenceType[[#This Row],[2025 '[Note 15']]]/Sentencing_SummaryOffences_CourtSexAgeSentenceType[[#This Row],[2015]]-1</f>
        <v>-0.56357901726427628</v>
      </c>
      <c r="P7" s="99">
        <f>Sentencing_SummaryOffences_CourtSexAgeSentenceType[[#This Row],[2025 '[Note 15']]]/Sentencing_SummaryOffences_CourtSexAgeSentenceType[[#This Row],[2024]]-1</f>
        <v>2.9097077244258918E-2</v>
      </c>
    </row>
    <row r="8" spans="1:16" ht="15" customHeight="1" x14ac:dyDescent="0.2">
      <c r="A8" s="13" t="s">
        <v>99</v>
      </c>
      <c r="B8" s="13" t="s">
        <v>113</v>
      </c>
      <c r="C8" s="13" t="s">
        <v>103</v>
      </c>
      <c r="D8" s="79">
        <v>2071</v>
      </c>
      <c r="E8" s="79">
        <v>1816</v>
      </c>
      <c r="F8" s="79">
        <v>1980</v>
      </c>
      <c r="G8" s="79">
        <v>1527</v>
      </c>
      <c r="H8" s="79">
        <v>1355</v>
      </c>
      <c r="I8" s="79">
        <v>1293</v>
      </c>
      <c r="J8" s="79">
        <v>1007</v>
      </c>
      <c r="K8" s="79">
        <v>1131</v>
      </c>
      <c r="L8" s="79">
        <v>1125</v>
      </c>
      <c r="M8" s="79">
        <v>972</v>
      </c>
      <c r="N8" s="79">
        <v>908</v>
      </c>
      <c r="O8" s="98">
        <f>Sentencing_SummaryOffences_CourtSexAgeSentenceType[[#This Row],[2025 '[Note 15']]]/Sentencing_SummaryOffences_CourtSexAgeSentenceType[[#This Row],[2015]]-1</f>
        <v>-0.56156446161274753</v>
      </c>
      <c r="P8" s="99">
        <f>Sentencing_SummaryOffences_CourtSexAgeSentenceType[[#This Row],[2025 '[Note 15']]]/Sentencing_SummaryOffences_CourtSexAgeSentenceType[[#This Row],[2024]]-1</f>
        <v>-6.5843621399176988E-2</v>
      </c>
    </row>
    <row r="9" spans="1:16" ht="15" customHeight="1" x14ac:dyDescent="0.2">
      <c r="A9" s="13" t="s">
        <v>99</v>
      </c>
      <c r="B9" s="13" t="s">
        <v>113</v>
      </c>
      <c r="C9" s="13" t="s">
        <v>104</v>
      </c>
      <c r="D9" s="79">
        <v>697</v>
      </c>
      <c r="E9" s="79">
        <v>563</v>
      </c>
      <c r="F9" s="79">
        <v>339</v>
      </c>
      <c r="G9" s="79">
        <v>268</v>
      </c>
      <c r="H9" s="79">
        <v>233</v>
      </c>
      <c r="I9" s="79">
        <v>177</v>
      </c>
      <c r="J9" s="79">
        <v>125</v>
      </c>
      <c r="K9" s="79">
        <v>120</v>
      </c>
      <c r="L9" s="79">
        <v>105</v>
      </c>
      <c r="M9" s="79">
        <v>114</v>
      </c>
      <c r="N9" s="79">
        <v>125</v>
      </c>
      <c r="O9" s="98">
        <f>Sentencing_SummaryOffences_CourtSexAgeSentenceType[[#This Row],[2025 '[Note 15']]]/Sentencing_SummaryOffences_CourtSexAgeSentenceType[[#This Row],[2015]]-1</f>
        <v>-0.82065997130559543</v>
      </c>
      <c r="P9" s="99">
        <f>Sentencing_SummaryOffences_CourtSexAgeSentenceType[[#This Row],[2025 '[Note 15']]]/Sentencing_SummaryOffences_CourtSexAgeSentenceType[[#This Row],[2024]]-1</f>
        <v>9.6491228070175517E-2</v>
      </c>
    </row>
    <row r="10" spans="1:16" ht="15" customHeight="1" x14ac:dyDescent="0.2">
      <c r="A10" s="13" t="s">
        <v>99</v>
      </c>
      <c r="B10" s="13" t="s">
        <v>113</v>
      </c>
      <c r="C10" s="13" t="s">
        <v>105</v>
      </c>
      <c r="D10" s="79">
        <v>3114</v>
      </c>
      <c r="E10" s="79">
        <v>3026</v>
      </c>
      <c r="F10" s="79">
        <v>2715</v>
      </c>
      <c r="G10" s="79">
        <v>2289</v>
      </c>
      <c r="H10" s="79">
        <v>2127</v>
      </c>
      <c r="I10" s="79">
        <v>1652</v>
      </c>
      <c r="J10" s="79">
        <v>1184</v>
      </c>
      <c r="K10" s="79">
        <v>1168</v>
      </c>
      <c r="L10" s="79">
        <v>1143</v>
      </c>
      <c r="M10" s="79">
        <v>1207</v>
      </c>
      <c r="N10" s="79">
        <v>1178</v>
      </c>
      <c r="O10" s="98">
        <f>Sentencing_SummaryOffences_CourtSexAgeSentenceType[[#This Row],[2025 '[Note 15']]]/Sentencing_SummaryOffences_CourtSexAgeSentenceType[[#This Row],[2015]]-1</f>
        <v>-0.6217084136159281</v>
      </c>
      <c r="P10" s="99">
        <f>Sentencing_SummaryOffences_CourtSexAgeSentenceType[[#This Row],[2025 '[Note 15']]]/Sentencing_SummaryOffences_CourtSexAgeSentenceType[[#This Row],[2024]]-1</f>
        <v>-2.4026512013256007E-2</v>
      </c>
    </row>
    <row r="11" spans="1:16" ht="15" customHeight="1" x14ac:dyDescent="0.2">
      <c r="A11" s="13" t="s">
        <v>99</v>
      </c>
      <c r="B11" s="13" t="s">
        <v>113</v>
      </c>
      <c r="C11" s="13" t="s">
        <v>177</v>
      </c>
      <c r="D11" s="79">
        <v>630</v>
      </c>
      <c r="E11" s="79">
        <v>488</v>
      </c>
      <c r="F11" s="79">
        <v>422</v>
      </c>
      <c r="G11" s="79">
        <v>252</v>
      </c>
      <c r="H11" s="79">
        <v>211</v>
      </c>
      <c r="I11" s="79">
        <v>211</v>
      </c>
      <c r="J11" s="79">
        <v>147</v>
      </c>
      <c r="K11" s="79">
        <v>113</v>
      </c>
      <c r="L11" s="79">
        <v>170</v>
      </c>
      <c r="M11" s="79">
        <v>182</v>
      </c>
      <c r="N11" s="79">
        <v>217</v>
      </c>
      <c r="O11" s="98">
        <f>Sentencing_SummaryOffences_CourtSexAgeSentenceType[[#This Row],[2025 '[Note 15']]]/Sentencing_SummaryOffences_CourtSexAgeSentenceType[[#This Row],[2015]]-1</f>
        <v>-0.65555555555555556</v>
      </c>
      <c r="P11" s="99">
        <f>Sentencing_SummaryOffences_CourtSexAgeSentenceType[[#This Row],[2025 '[Note 15']]]/Sentencing_SummaryOffences_CourtSexAgeSentenceType[[#This Row],[2024]]-1</f>
        <v>0.19230769230769229</v>
      </c>
    </row>
    <row r="12" spans="1:16" ht="15" customHeight="1" x14ac:dyDescent="0.2">
      <c r="A12" s="13" t="s">
        <v>99</v>
      </c>
      <c r="B12" s="13" t="s">
        <v>113</v>
      </c>
      <c r="C12" s="13" t="s">
        <v>106</v>
      </c>
      <c r="D12" s="79">
        <v>170</v>
      </c>
      <c r="E12" s="79">
        <v>169</v>
      </c>
      <c r="F12" s="79">
        <v>175</v>
      </c>
      <c r="G12" s="79">
        <v>108</v>
      </c>
      <c r="H12" s="79">
        <v>101</v>
      </c>
      <c r="I12" s="79">
        <v>80</v>
      </c>
      <c r="J12" s="79">
        <v>37</v>
      </c>
      <c r="K12" s="79">
        <v>43</v>
      </c>
      <c r="L12" s="79">
        <v>58</v>
      </c>
      <c r="M12" s="79">
        <v>53</v>
      </c>
      <c r="N12" s="79">
        <v>63</v>
      </c>
      <c r="O12" s="98">
        <f>Sentencing_SummaryOffences_CourtSexAgeSentenceType[[#This Row],[2025 '[Note 15']]]/Sentencing_SummaryOffences_CourtSexAgeSentenceType[[#This Row],[2015]]-1</f>
        <v>-0.62941176470588234</v>
      </c>
      <c r="P12" s="99">
        <f>Sentencing_SummaryOffences_CourtSexAgeSentenceType[[#This Row],[2025 '[Note 15']]]/Sentencing_SummaryOffences_CourtSexAgeSentenceType[[#This Row],[2024]]-1</f>
        <v>0.18867924528301883</v>
      </c>
    </row>
    <row r="13" spans="1:16" ht="15" customHeight="1" x14ac:dyDescent="0.2">
      <c r="A13" s="69" t="s">
        <v>99</v>
      </c>
      <c r="B13" s="69" t="s">
        <v>113</v>
      </c>
      <c r="C13" s="69" t="s">
        <v>178</v>
      </c>
      <c r="D13" s="83">
        <v>1</v>
      </c>
      <c r="E13" s="83">
        <v>1</v>
      </c>
      <c r="F13" s="83">
        <v>0</v>
      </c>
      <c r="G13" s="83">
        <v>0</v>
      </c>
      <c r="H13" s="83">
        <v>0</v>
      </c>
      <c r="I13" s="83">
        <v>0</v>
      </c>
      <c r="J13" s="83">
        <v>0</v>
      </c>
      <c r="K13" s="83">
        <v>0</v>
      </c>
      <c r="L13" s="83">
        <v>0</v>
      </c>
      <c r="M13" s="83">
        <v>0</v>
      </c>
      <c r="N13" s="83">
        <v>0</v>
      </c>
      <c r="O13" s="100" t="s">
        <v>101</v>
      </c>
      <c r="P13" s="100" t="s">
        <v>101</v>
      </c>
    </row>
    <row r="14" spans="1:16" s="28" customFormat="1" ht="15" customHeight="1" x14ac:dyDescent="0.2">
      <c r="A14" s="78" t="s">
        <v>99</v>
      </c>
      <c r="B14" s="78" t="s">
        <v>113</v>
      </c>
      <c r="C14" s="78" t="s">
        <v>107</v>
      </c>
      <c r="D14" s="101">
        <v>26493</v>
      </c>
      <c r="E14" s="101">
        <v>23832</v>
      </c>
      <c r="F14" s="101">
        <v>22245</v>
      </c>
      <c r="G14" s="101">
        <v>18841</v>
      </c>
      <c r="H14" s="101">
        <v>15933</v>
      </c>
      <c r="I14" s="101">
        <v>13971</v>
      </c>
      <c r="J14" s="101">
        <v>10249</v>
      </c>
      <c r="K14" s="101">
        <v>9467</v>
      </c>
      <c r="L14" s="101">
        <v>10244</v>
      </c>
      <c r="M14" s="101">
        <v>10805</v>
      </c>
      <c r="N14" s="101">
        <v>10948</v>
      </c>
      <c r="O14" s="102">
        <f>Sentencing_SummaryOffences_CourtSexAgeSentenceType[[#This Row],[2025 '[Note 15']]]/Sentencing_SummaryOffences_CourtSexAgeSentenceType[[#This Row],[2015]]-1</f>
        <v>-0.58675876646661385</v>
      </c>
      <c r="P14" s="103">
        <f>Sentencing_SummaryOffences_CourtSexAgeSentenceType[[#This Row],[2025 '[Note 15']]]/Sentencing_SummaryOffences_CourtSexAgeSentenceType[[#This Row],[2024]]-1</f>
        <v>1.3234613604812484E-2</v>
      </c>
    </row>
    <row r="15" spans="1:16" ht="15" customHeight="1" x14ac:dyDescent="0.2">
      <c r="A15" s="13" t="s">
        <v>99</v>
      </c>
      <c r="B15" s="13" t="s">
        <v>114</v>
      </c>
      <c r="C15" s="13" t="s">
        <v>173</v>
      </c>
      <c r="D15" s="79">
        <v>86</v>
      </c>
      <c r="E15" s="79">
        <v>67</v>
      </c>
      <c r="F15" s="79">
        <v>44</v>
      </c>
      <c r="G15" s="79">
        <v>52</v>
      </c>
      <c r="H15" s="79">
        <v>47</v>
      </c>
      <c r="I15" s="79">
        <v>49</v>
      </c>
      <c r="J15" s="79">
        <v>21</v>
      </c>
      <c r="K15" s="79">
        <v>19</v>
      </c>
      <c r="L15" s="79">
        <v>18</v>
      </c>
      <c r="M15" s="79">
        <v>18</v>
      </c>
      <c r="N15" s="79">
        <v>21</v>
      </c>
      <c r="O15" s="96">
        <f>Sentencing_SummaryOffences_CourtSexAgeSentenceType[[#This Row],[2025 '[Note 15']]]/Sentencing_SummaryOffences_CourtSexAgeSentenceType[[#This Row],[2015]]-1</f>
        <v>-0.7558139534883721</v>
      </c>
      <c r="P15" s="97">
        <f>Sentencing_SummaryOffences_CourtSexAgeSentenceType[[#This Row],[2025 '[Note 15']]]/Sentencing_SummaryOffences_CourtSexAgeSentenceType[[#This Row],[2024]]-1</f>
        <v>0.16666666666666674</v>
      </c>
    </row>
    <row r="16" spans="1:16" ht="15" customHeight="1" x14ac:dyDescent="0.2">
      <c r="A16" s="13" t="s">
        <v>99</v>
      </c>
      <c r="B16" s="13" t="s">
        <v>114</v>
      </c>
      <c r="C16" s="13" t="s">
        <v>174</v>
      </c>
      <c r="D16" s="79">
        <v>0</v>
      </c>
      <c r="E16" s="79">
        <v>1</v>
      </c>
      <c r="F16" s="79">
        <v>0</v>
      </c>
      <c r="G16" s="79">
        <v>2</v>
      </c>
      <c r="H16" s="79">
        <v>0</v>
      </c>
      <c r="I16" s="79">
        <v>0</v>
      </c>
      <c r="J16" s="79">
        <v>0</v>
      </c>
      <c r="K16" s="79">
        <v>0</v>
      </c>
      <c r="L16" s="79">
        <v>0</v>
      </c>
      <c r="M16" s="79">
        <v>0</v>
      </c>
      <c r="N16" s="79">
        <v>0</v>
      </c>
      <c r="O16" s="98" t="s">
        <v>101</v>
      </c>
      <c r="P16" s="98" t="s">
        <v>101</v>
      </c>
    </row>
    <row r="17" spans="1:16" ht="15" customHeight="1" x14ac:dyDescent="0.2">
      <c r="A17" s="13" t="s">
        <v>99</v>
      </c>
      <c r="B17" s="13" t="s">
        <v>114</v>
      </c>
      <c r="C17" s="13" t="s">
        <v>175</v>
      </c>
      <c r="D17" s="79">
        <v>3012</v>
      </c>
      <c r="E17" s="79">
        <v>2746</v>
      </c>
      <c r="F17" s="79">
        <v>2355</v>
      </c>
      <c r="G17" s="79">
        <v>1951</v>
      </c>
      <c r="H17" s="79">
        <v>1571</v>
      </c>
      <c r="I17" s="79">
        <v>1482</v>
      </c>
      <c r="J17" s="79">
        <v>941</v>
      </c>
      <c r="K17" s="79">
        <v>845</v>
      </c>
      <c r="L17" s="79">
        <v>892</v>
      </c>
      <c r="M17" s="79">
        <v>1214</v>
      </c>
      <c r="N17" s="79">
        <v>1233</v>
      </c>
      <c r="O17" s="98">
        <f>Sentencing_SummaryOffences_CourtSexAgeSentenceType[[#This Row],[2025 '[Note 15']]]/Sentencing_SummaryOffences_CourtSexAgeSentenceType[[#This Row],[2015]]-1</f>
        <v>-0.59063745019920311</v>
      </c>
      <c r="P17" s="99">
        <f>Sentencing_SummaryOffences_CourtSexAgeSentenceType[[#This Row],[2025 '[Note 15']]]/Sentencing_SummaryOffences_CourtSexAgeSentenceType[[#This Row],[2024]]-1</f>
        <v>1.5650741350906161E-2</v>
      </c>
    </row>
    <row r="18" spans="1:16" ht="15" customHeight="1" x14ac:dyDescent="0.2">
      <c r="A18" s="13" t="s">
        <v>99</v>
      </c>
      <c r="B18" s="13" t="s">
        <v>114</v>
      </c>
      <c r="C18" s="13" t="s">
        <v>103</v>
      </c>
      <c r="D18" s="79">
        <v>185</v>
      </c>
      <c r="E18" s="79">
        <v>184</v>
      </c>
      <c r="F18" s="79">
        <v>155</v>
      </c>
      <c r="G18" s="79">
        <v>139</v>
      </c>
      <c r="H18" s="79">
        <v>125</v>
      </c>
      <c r="I18" s="79">
        <v>112</v>
      </c>
      <c r="J18" s="79">
        <v>58</v>
      </c>
      <c r="K18" s="79">
        <v>76</v>
      </c>
      <c r="L18" s="79">
        <v>73</v>
      </c>
      <c r="M18" s="79">
        <v>57</v>
      </c>
      <c r="N18" s="79">
        <v>53</v>
      </c>
      <c r="O18" s="98">
        <f>Sentencing_SummaryOffences_CourtSexAgeSentenceType[[#This Row],[2025 '[Note 15']]]/Sentencing_SummaryOffences_CourtSexAgeSentenceType[[#This Row],[2015]]-1</f>
        <v>-0.71351351351351355</v>
      </c>
      <c r="P18" s="99">
        <f>Sentencing_SummaryOffences_CourtSexAgeSentenceType[[#This Row],[2025 '[Note 15']]]/Sentencing_SummaryOffences_CourtSexAgeSentenceType[[#This Row],[2024]]-1</f>
        <v>-7.0175438596491224E-2</v>
      </c>
    </row>
    <row r="19" spans="1:16" ht="15" customHeight="1" x14ac:dyDescent="0.2">
      <c r="A19" s="13" t="s">
        <v>99</v>
      </c>
      <c r="B19" s="13" t="s">
        <v>114</v>
      </c>
      <c r="C19" s="13" t="s">
        <v>104</v>
      </c>
      <c r="D19" s="79">
        <v>130</v>
      </c>
      <c r="E19" s="79">
        <v>102</v>
      </c>
      <c r="F19" s="79">
        <v>97</v>
      </c>
      <c r="G19" s="79">
        <v>67</v>
      </c>
      <c r="H19" s="79">
        <v>69</v>
      </c>
      <c r="I19" s="79">
        <v>45</v>
      </c>
      <c r="J19" s="79">
        <v>18</v>
      </c>
      <c r="K19" s="79">
        <v>16</v>
      </c>
      <c r="L19" s="79">
        <v>25</v>
      </c>
      <c r="M19" s="79">
        <v>22</v>
      </c>
      <c r="N19" s="79">
        <v>25</v>
      </c>
      <c r="O19" s="98">
        <f>Sentencing_SummaryOffences_CourtSexAgeSentenceType[[#This Row],[2025 '[Note 15']]]/Sentencing_SummaryOffences_CourtSexAgeSentenceType[[#This Row],[2015]]-1</f>
        <v>-0.80769230769230771</v>
      </c>
      <c r="P19" s="99">
        <f>Sentencing_SummaryOffences_CourtSexAgeSentenceType[[#This Row],[2025 '[Note 15']]]/Sentencing_SummaryOffences_CourtSexAgeSentenceType[[#This Row],[2024]]-1</f>
        <v>0.13636363636363646</v>
      </c>
    </row>
    <row r="20" spans="1:16" ht="15" customHeight="1" x14ac:dyDescent="0.2">
      <c r="A20" s="13" t="s">
        <v>99</v>
      </c>
      <c r="B20" s="13" t="s">
        <v>114</v>
      </c>
      <c r="C20" s="13" t="s">
        <v>105</v>
      </c>
      <c r="D20" s="79">
        <v>560</v>
      </c>
      <c r="E20" s="79">
        <v>500</v>
      </c>
      <c r="F20" s="79">
        <v>431</v>
      </c>
      <c r="G20" s="79">
        <v>380</v>
      </c>
      <c r="H20" s="79">
        <v>356</v>
      </c>
      <c r="I20" s="79">
        <v>261</v>
      </c>
      <c r="J20" s="79">
        <v>167</v>
      </c>
      <c r="K20" s="79">
        <v>158</v>
      </c>
      <c r="L20" s="79">
        <v>156</v>
      </c>
      <c r="M20" s="79">
        <v>179</v>
      </c>
      <c r="N20" s="79">
        <v>172</v>
      </c>
      <c r="O20" s="98">
        <f>Sentencing_SummaryOffences_CourtSexAgeSentenceType[[#This Row],[2025 '[Note 15']]]/Sentencing_SummaryOffences_CourtSexAgeSentenceType[[#This Row],[2015]]-1</f>
        <v>-0.69285714285714284</v>
      </c>
      <c r="P20" s="99">
        <f>Sentencing_SummaryOffences_CourtSexAgeSentenceType[[#This Row],[2025 '[Note 15']]]/Sentencing_SummaryOffences_CourtSexAgeSentenceType[[#This Row],[2024]]-1</f>
        <v>-3.9106145251396662E-2</v>
      </c>
    </row>
    <row r="21" spans="1:16" ht="15" customHeight="1" x14ac:dyDescent="0.2">
      <c r="A21" s="13" t="s">
        <v>99</v>
      </c>
      <c r="B21" s="13" t="s">
        <v>114</v>
      </c>
      <c r="C21" s="13" t="s">
        <v>177</v>
      </c>
      <c r="D21" s="79">
        <v>64</v>
      </c>
      <c r="E21" s="79">
        <v>51</v>
      </c>
      <c r="F21" s="79">
        <v>50</v>
      </c>
      <c r="G21" s="79">
        <v>21</v>
      </c>
      <c r="H21" s="79">
        <v>18</v>
      </c>
      <c r="I21" s="79">
        <v>15</v>
      </c>
      <c r="J21" s="79">
        <v>7</v>
      </c>
      <c r="K21" s="79">
        <v>11</v>
      </c>
      <c r="L21" s="79">
        <v>15</v>
      </c>
      <c r="M21" s="79">
        <v>9</v>
      </c>
      <c r="N21" s="79">
        <v>36</v>
      </c>
      <c r="O21" s="98">
        <f>Sentencing_SummaryOffences_CourtSexAgeSentenceType[[#This Row],[2025 '[Note 15']]]/Sentencing_SummaryOffences_CourtSexAgeSentenceType[[#This Row],[2015]]-1</f>
        <v>-0.4375</v>
      </c>
      <c r="P21" s="99">
        <f>Sentencing_SummaryOffences_CourtSexAgeSentenceType[[#This Row],[2025 '[Note 15']]]/Sentencing_SummaryOffences_CourtSexAgeSentenceType[[#This Row],[2024]]-1</f>
        <v>3</v>
      </c>
    </row>
    <row r="22" spans="1:16" ht="15" customHeight="1" x14ac:dyDescent="0.2">
      <c r="A22" s="13" t="s">
        <v>99</v>
      </c>
      <c r="B22" s="13" t="s">
        <v>114</v>
      </c>
      <c r="C22" s="13" t="s">
        <v>106</v>
      </c>
      <c r="D22" s="79">
        <v>37</v>
      </c>
      <c r="E22" s="79">
        <v>24</v>
      </c>
      <c r="F22" s="79">
        <v>17</v>
      </c>
      <c r="G22" s="79">
        <v>10</v>
      </c>
      <c r="H22" s="79">
        <v>18</v>
      </c>
      <c r="I22" s="79">
        <v>9</v>
      </c>
      <c r="J22" s="79">
        <v>9</v>
      </c>
      <c r="K22" s="79">
        <v>11</v>
      </c>
      <c r="L22" s="79">
        <v>10</v>
      </c>
      <c r="M22" s="79">
        <v>5</v>
      </c>
      <c r="N22" s="79">
        <v>16</v>
      </c>
      <c r="O22" s="98">
        <f>Sentencing_SummaryOffences_CourtSexAgeSentenceType[[#This Row],[2025 '[Note 15']]]/Sentencing_SummaryOffences_CourtSexAgeSentenceType[[#This Row],[2015]]-1</f>
        <v>-0.56756756756756754</v>
      </c>
      <c r="P22" s="99">
        <f>Sentencing_SummaryOffences_CourtSexAgeSentenceType[[#This Row],[2025 '[Note 15']]]/Sentencing_SummaryOffences_CourtSexAgeSentenceType[[#This Row],[2024]]-1</f>
        <v>2.2000000000000002</v>
      </c>
    </row>
    <row r="23" spans="1:16" ht="15" customHeight="1" x14ac:dyDescent="0.2">
      <c r="A23" s="69" t="s">
        <v>99</v>
      </c>
      <c r="B23" s="69" t="s">
        <v>114</v>
      </c>
      <c r="C23" s="69" t="s">
        <v>178</v>
      </c>
      <c r="D23" s="83">
        <v>1</v>
      </c>
      <c r="E23" s="83">
        <v>0</v>
      </c>
      <c r="F23" s="83">
        <v>0</v>
      </c>
      <c r="G23" s="83">
        <v>0</v>
      </c>
      <c r="H23" s="83">
        <v>0</v>
      </c>
      <c r="I23" s="83">
        <v>0</v>
      </c>
      <c r="J23" s="83">
        <v>0</v>
      </c>
      <c r="K23" s="83">
        <v>0</v>
      </c>
      <c r="L23" s="83">
        <v>0</v>
      </c>
      <c r="M23" s="83">
        <v>0</v>
      </c>
      <c r="N23" s="83">
        <v>0</v>
      </c>
      <c r="O23" s="100" t="s">
        <v>101</v>
      </c>
      <c r="P23" s="100" t="s">
        <v>101</v>
      </c>
    </row>
    <row r="24" spans="1:16" s="28" customFormat="1" ht="15" customHeight="1" x14ac:dyDescent="0.2">
      <c r="A24" s="78" t="s">
        <v>99</v>
      </c>
      <c r="B24" s="78" t="s">
        <v>114</v>
      </c>
      <c r="C24" s="78" t="s">
        <v>107</v>
      </c>
      <c r="D24" s="101">
        <v>4075</v>
      </c>
      <c r="E24" s="101">
        <v>3675</v>
      </c>
      <c r="F24" s="101">
        <v>3149</v>
      </c>
      <c r="G24" s="101">
        <v>2622</v>
      </c>
      <c r="H24" s="101">
        <v>2204</v>
      </c>
      <c r="I24" s="101">
        <v>1973</v>
      </c>
      <c r="J24" s="101">
        <v>1221</v>
      </c>
      <c r="K24" s="101">
        <v>1136</v>
      </c>
      <c r="L24" s="101">
        <v>1189</v>
      </c>
      <c r="M24" s="101">
        <v>1504</v>
      </c>
      <c r="N24" s="101">
        <v>1556</v>
      </c>
      <c r="O24" s="102">
        <f>Sentencing_SummaryOffences_CourtSexAgeSentenceType[[#This Row],[2025 '[Note 15']]]/Sentencing_SummaryOffences_CourtSexAgeSentenceType[[#This Row],[2015]]-1</f>
        <v>-0.61815950920245399</v>
      </c>
      <c r="P24" s="103">
        <f>Sentencing_SummaryOffences_CourtSexAgeSentenceType[[#This Row],[2025 '[Note 15']]]/Sentencing_SummaryOffences_CourtSexAgeSentenceType[[#This Row],[2024]]-1</f>
        <v>3.4574468085106336E-2</v>
      </c>
    </row>
    <row r="25" spans="1:16" ht="15" customHeight="1" x14ac:dyDescent="0.2">
      <c r="A25" s="13" t="s">
        <v>99</v>
      </c>
      <c r="B25" s="13" t="s">
        <v>115</v>
      </c>
      <c r="C25" s="13" t="s">
        <v>173</v>
      </c>
      <c r="D25" s="79">
        <v>20</v>
      </c>
      <c r="E25" s="79">
        <v>28</v>
      </c>
      <c r="F25" s="79">
        <v>27</v>
      </c>
      <c r="G25" s="79">
        <v>40</v>
      </c>
      <c r="H25" s="79">
        <v>31</v>
      </c>
      <c r="I25" s="79">
        <v>28</v>
      </c>
      <c r="J25" s="79">
        <v>16</v>
      </c>
      <c r="K25" s="79">
        <v>9</v>
      </c>
      <c r="L25" s="79">
        <v>11</v>
      </c>
      <c r="M25" s="79">
        <v>29</v>
      </c>
      <c r="N25" s="79">
        <v>23</v>
      </c>
      <c r="O25" s="96">
        <f>Sentencing_SummaryOffences_CourtSexAgeSentenceType[[#This Row],[2025 '[Note 15']]]/Sentencing_SummaryOffences_CourtSexAgeSentenceType[[#This Row],[2015]]-1</f>
        <v>0.14999999999999991</v>
      </c>
      <c r="P25" s="97">
        <f>Sentencing_SummaryOffences_CourtSexAgeSentenceType[[#This Row],[2025 '[Note 15']]]/Sentencing_SummaryOffences_CourtSexAgeSentenceType[[#This Row],[2024]]-1</f>
        <v>-0.2068965517241379</v>
      </c>
    </row>
    <row r="26" spans="1:16" ht="15" customHeight="1" x14ac:dyDescent="0.2">
      <c r="A26" s="13" t="s">
        <v>99</v>
      </c>
      <c r="B26" s="13" t="s">
        <v>115</v>
      </c>
      <c r="C26" s="13" t="s">
        <v>174</v>
      </c>
      <c r="D26" s="79">
        <v>0</v>
      </c>
      <c r="E26" s="79">
        <v>0</v>
      </c>
      <c r="F26" s="79">
        <v>0</v>
      </c>
      <c r="G26" s="79">
        <v>0</v>
      </c>
      <c r="H26" s="79">
        <v>0</v>
      </c>
      <c r="I26" s="79">
        <v>0</v>
      </c>
      <c r="J26" s="79">
        <v>0</v>
      </c>
      <c r="K26" s="79">
        <v>0</v>
      </c>
      <c r="L26" s="79">
        <v>0</v>
      </c>
      <c r="M26" s="79">
        <v>0</v>
      </c>
      <c r="N26" s="79">
        <v>1</v>
      </c>
      <c r="O26" s="98" t="s">
        <v>101</v>
      </c>
      <c r="P26" s="98" t="s">
        <v>101</v>
      </c>
    </row>
    <row r="27" spans="1:16" ht="15" customHeight="1" x14ac:dyDescent="0.2">
      <c r="A27" s="13" t="s">
        <v>99</v>
      </c>
      <c r="B27" s="13" t="s">
        <v>115</v>
      </c>
      <c r="C27" s="13" t="s">
        <v>175</v>
      </c>
      <c r="D27" s="79">
        <v>214</v>
      </c>
      <c r="E27" s="79">
        <v>246</v>
      </c>
      <c r="F27" s="79">
        <v>266</v>
      </c>
      <c r="G27" s="79">
        <v>303</v>
      </c>
      <c r="H27" s="79">
        <v>274</v>
      </c>
      <c r="I27" s="79">
        <v>216</v>
      </c>
      <c r="J27" s="79">
        <v>160</v>
      </c>
      <c r="K27" s="79">
        <v>228</v>
      </c>
      <c r="L27" s="79">
        <v>288</v>
      </c>
      <c r="M27" s="79">
        <v>344</v>
      </c>
      <c r="N27" s="79">
        <v>251</v>
      </c>
      <c r="O27" s="98">
        <f>Sentencing_SummaryOffences_CourtSexAgeSentenceType[[#This Row],[2025 '[Note 15']]]/Sentencing_SummaryOffences_CourtSexAgeSentenceType[[#This Row],[2015]]-1</f>
        <v>0.17289719626168232</v>
      </c>
      <c r="P27" s="99">
        <f>Sentencing_SummaryOffences_CourtSexAgeSentenceType[[#This Row],[2025 '[Note 15']]]/Sentencing_SummaryOffences_CourtSexAgeSentenceType[[#This Row],[2024]]-1</f>
        <v>-0.27034883720930236</v>
      </c>
    </row>
    <row r="28" spans="1:16" ht="15" customHeight="1" x14ac:dyDescent="0.2">
      <c r="A28" s="13" t="s">
        <v>99</v>
      </c>
      <c r="B28" s="13" t="s">
        <v>115</v>
      </c>
      <c r="C28" s="13" t="s">
        <v>103</v>
      </c>
      <c r="D28" s="79">
        <v>66</v>
      </c>
      <c r="E28" s="79">
        <v>69</v>
      </c>
      <c r="F28" s="79">
        <v>59</v>
      </c>
      <c r="G28" s="79">
        <v>45</v>
      </c>
      <c r="H28" s="79">
        <v>57</v>
      </c>
      <c r="I28" s="79">
        <v>52</v>
      </c>
      <c r="J28" s="79">
        <v>34</v>
      </c>
      <c r="K28" s="79">
        <v>55</v>
      </c>
      <c r="L28" s="79">
        <v>87</v>
      </c>
      <c r="M28" s="79">
        <v>91</v>
      </c>
      <c r="N28" s="79">
        <v>71</v>
      </c>
      <c r="O28" s="98">
        <f>Sentencing_SummaryOffences_CourtSexAgeSentenceType[[#This Row],[2025 '[Note 15']]]/Sentencing_SummaryOffences_CourtSexAgeSentenceType[[#This Row],[2015]]-1</f>
        <v>7.575757575757569E-2</v>
      </c>
      <c r="P28" s="99">
        <f>Sentencing_SummaryOffences_CourtSexAgeSentenceType[[#This Row],[2025 '[Note 15']]]/Sentencing_SummaryOffences_CourtSexAgeSentenceType[[#This Row],[2024]]-1</f>
        <v>-0.21978021978021978</v>
      </c>
    </row>
    <row r="29" spans="1:16" ht="15" customHeight="1" x14ac:dyDescent="0.2">
      <c r="A29" s="13" t="s">
        <v>99</v>
      </c>
      <c r="B29" s="13" t="s">
        <v>115</v>
      </c>
      <c r="C29" s="13" t="s">
        <v>104</v>
      </c>
      <c r="D29" s="79">
        <v>11</v>
      </c>
      <c r="E29" s="79">
        <v>9</v>
      </c>
      <c r="F29" s="79">
        <v>7</v>
      </c>
      <c r="G29" s="79">
        <v>7</v>
      </c>
      <c r="H29" s="79">
        <v>5</v>
      </c>
      <c r="I29" s="79">
        <v>8</v>
      </c>
      <c r="J29" s="79">
        <v>3</v>
      </c>
      <c r="K29" s="79">
        <v>4</v>
      </c>
      <c r="L29" s="79">
        <v>5</v>
      </c>
      <c r="M29" s="79">
        <v>10</v>
      </c>
      <c r="N29" s="79">
        <v>5</v>
      </c>
      <c r="O29" s="98">
        <f>Sentencing_SummaryOffences_CourtSexAgeSentenceType[[#This Row],[2025 '[Note 15']]]/Sentencing_SummaryOffences_CourtSexAgeSentenceType[[#This Row],[2015]]-1</f>
        <v>-0.54545454545454541</v>
      </c>
      <c r="P29" s="99">
        <f>Sentencing_SummaryOffences_CourtSexAgeSentenceType[[#This Row],[2025 '[Note 15']]]/Sentencing_SummaryOffences_CourtSexAgeSentenceType[[#This Row],[2024]]-1</f>
        <v>-0.5</v>
      </c>
    </row>
    <row r="30" spans="1:16" ht="15" customHeight="1" x14ac:dyDescent="0.2">
      <c r="A30" s="13" t="s">
        <v>99</v>
      </c>
      <c r="B30" s="13" t="s">
        <v>115</v>
      </c>
      <c r="C30" s="13" t="s">
        <v>105</v>
      </c>
      <c r="D30" s="79">
        <v>42</v>
      </c>
      <c r="E30" s="79">
        <v>48</v>
      </c>
      <c r="F30" s="79">
        <v>41</v>
      </c>
      <c r="G30" s="79">
        <v>56</v>
      </c>
      <c r="H30" s="79">
        <v>47</v>
      </c>
      <c r="I30" s="79">
        <v>41</v>
      </c>
      <c r="J30" s="79">
        <v>35</v>
      </c>
      <c r="K30" s="79">
        <v>49</v>
      </c>
      <c r="L30" s="79">
        <v>71</v>
      </c>
      <c r="M30" s="79">
        <v>87</v>
      </c>
      <c r="N30" s="79">
        <v>104</v>
      </c>
      <c r="O30" s="98">
        <f>Sentencing_SummaryOffences_CourtSexAgeSentenceType[[#This Row],[2025 '[Note 15']]]/Sentencing_SummaryOffences_CourtSexAgeSentenceType[[#This Row],[2015]]-1</f>
        <v>1.4761904761904763</v>
      </c>
      <c r="P30" s="99">
        <f>Sentencing_SummaryOffences_CourtSexAgeSentenceType[[#This Row],[2025 '[Note 15']]]/Sentencing_SummaryOffences_CourtSexAgeSentenceType[[#This Row],[2024]]-1</f>
        <v>0.19540229885057481</v>
      </c>
    </row>
    <row r="31" spans="1:16" ht="15" customHeight="1" x14ac:dyDescent="0.2">
      <c r="A31" s="13" t="s">
        <v>99</v>
      </c>
      <c r="B31" s="13" t="s">
        <v>115</v>
      </c>
      <c r="C31" s="13" t="s">
        <v>177</v>
      </c>
      <c r="D31" s="79">
        <v>17</v>
      </c>
      <c r="E31" s="79">
        <v>30</v>
      </c>
      <c r="F31" s="79">
        <v>20</v>
      </c>
      <c r="G31" s="79">
        <v>7</v>
      </c>
      <c r="H31" s="79">
        <v>7</v>
      </c>
      <c r="I31" s="79">
        <v>13</v>
      </c>
      <c r="J31" s="79">
        <v>4</v>
      </c>
      <c r="K31" s="79">
        <v>7</v>
      </c>
      <c r="L31" s="79">
        <v>5</v>
      </c>
      <c r="M31" s="79">
        <v>13</v>
      </c>
      <c r="N31" s="79">
        <v>17</v>
      </c>
      <c r="O31" s="98">
        <f>Sentencing_SummaryOffences_CourtSexAgeSentenceType[[#This Row],[2025 '[Note 15']]]/Sentencing_SummaryOffences_CourtSexAgeSentenceType[[#This Row],[2015]]-1</f>
        <v>0</v>
      </c>
      <c r="P31" s="99">
        <f>Sentencing_SummaryOffences_CourtSexAgeSentenceType[[#This Row],[2025 '[Note 15']]]/Sentencing_SummaryOffences_CourtSexAgeSentenceType[[#This Row],[2024]]-1</f>
        <v>0.30769230769230771</v>
      </c>
    </row>
    <row r="32" spans="1:16" ht="15" customHeight="1" x14ac:dyDescent="0.2">
      <c r="A32" s="13" t="s">
        <v>99</v>
      </c>
      <c r="B32" s="13" t="s">
        <v>115</v>
      </c>
      <c r="C32" s="13" t="s">
        <v>106</v>
      </c>
      <c r="D32" s="79">
        <v>0</v>
      </c>
      <c r="E32" s="79">
        <v>1</v>
      </c>
      <c r="F32" s="79">
        <v>3</v>
      </c>
      <c r="G32" s="79">
        <v>2</v>
      </c>
      <c r="H32" s="79">
        <v>3</v>
      </c>
      <c r="I32" s="79">
        <v>4</v>
      </c>
      <c r="J32" s="79">
        <v>4</v>
      </c>
      <c r="K32" s="79">
        <v>0</v>
      </c>
      <c r="L32" s="79">
        <v>3</v>
      </c>
      <c r="M32" s="79">
        <v>5</v>
      </c>
      <c r="N32" s="79">
        <v>1</v>
      </c>
      <c r="O32" s="98" t="s">
        <v>101</v>
      </c>
      <c r="P32" s="99">
        <f>Sentencing_SummaryOffences_CourtSexAgeSentenceType[[#This Row],[2025 '[Note 15']]]/Sentencing_SummaryOffences_CourtSexAgeSentenceType[[#This Row],[2024]]-1</f>
        <v>-0.8</v>
      </c>
    </row>
    <row r="33" spans="1:16" ht="15" customHeight="1" x14ac:dyDescent="0.2">
      <c r="A33" s="69" t="s">
        <v>99</v>
      </c>
      <c r="B33" s="69" t="s">
        <v>115</v>
      </c>
      <c r="C33" s="69" t="s">
        <v>178</v>
      </c>
      <c r="D33" s="83">
        <v>0</v>
      </c>
      <c r="E33" s="83">
        <v>0</v>
      </c>
      <c r="F33" s="83">
        <v>0</v>
      </c>
      <c r="G33" s="83">
        <v>0</v>
      </c>
      <c r="H33" s="83">
        <v>0</v>
      </c>
      <c r="I33" s="83">
        <v>0</v>
      </c>
      <c r="J33" s="83">
        <v>0</v>
      </c>
      <c r="K33" s="83">
        <v>0</v>
      </c>
      <c r="L33" s="83">
        <v>0</v>
      </c>
      <c r="M33" s="83">
        <v>0</v>
      </c>
      <c r="N33" s="83">
        <v>0</v>
      </c>
      <c r="O33" s="100" t="s">
        <v>101</v>
      </c>
      <c r="P33" s="100" t="s">
        <v>101</v>
      </c>
    </row>
    <row r="34" spans="1:16" s="28" customFormat="1" ht="15" customHeight="1" x14ac:dyDescent="0.2">
      <c r="A34" s="78" t="s">
        <v>99</v>
      </c>
      <c r="B34" s="78" t="s">
        <v>115</v>
      </c>
      <c r="C34" s="78" t="s">
        <v>107</v>
      </c>
      <c r="D34" s="101">
        <v>370</v>
      </c>
      <c r="E34" s="101">
        <v>431</v>
      </c>
      <c r="F34" s="101">
        <v>423</v>
      </c>
      <c r="G34" s="101">
        <v>460</v>
      </c>
      <c r="H34" s="101">
        <v>424</v>
      </c>
      <c r="I34" s="101">
        <v>362</v>
      </c>
      <c r="J34" s="101">
        <v>256</v>
      </c>
      <c r="K34" s="101">
        <v>352</v>
      </c>
      <c r="L34" s="101">
        <v>470</v>
      </c>
      <c r="M34" s="101">
        <v>579</v>
      </c>
      <c r="N34" s="101">
        <v>473</v>
      </c>
      <c r="O34" s="102">
        <f>Sentencing_SummaryOffences_CourtSexAgeSentenceType[[#This Row],[2025 '[Note 15']]]/Sentencing_SummaryOffences_CourtSexAgeSentenceType[[#This Row],[2015]]-1</f>
        <v>0.27837837837837842</v>
      </c>
      <c r="P34" s="103">
        <f>Sentencing_SummaryOffences_CourtSexAgeSentenceType[[#This Row],[2025 '[Note 15']]]/Sentencing_SummaryOffences_CourtSexAgeSentenceType[[#This Row],[2024]]-1</f>
        <v>-0.18307426597582033</v>
      </c>
    </row>
    <row r="35" spans="1:16" ht="15" customHeight="1" x14ac:dyDescent="0.2">
      <c r="A35" s="13" t="s">
        <v>67</v>
      </c>
      <c r="B35" s="13" t="s">
        <v>113</v>
      </c>
      <c r="C35" s="13" t="s">
        <v>173</v>
      </c>
      <c r="D35" s="79">
        <v>1537</v>
      </c>
      <c r="E35" s="79">
        <v>1395</v>
      </c>
      <c r="F35" s="79">
        <v>1342</v>
      </c>
      <c r="G35" s="79">
        <v>1348</v>
      </c>
      <c r="H35" s="79">
        <v>1165</v>
      </c>
      <c r="I35" s="79">
        <v>1025</v>
      </c>
      <c r="J35" s="79">
        <v>586</v>
      </c>
      <c r="K35" s="79">
        <v>508</v>
      </c>
      <c r="L35" s="79">
        <v>490</v>
      </c>
      <c r="M35" s="79">
        <v>581</v>
      </c>
      <c r="N35" s="79">
        <v>543</v>
      </c>
      <c r="O35" s="96">
        <f>Sentencing_SummaryOffences_CourtSexAgeSentenceType[[#This Row],[2025 '[Note 15']]]/Sentencing_SummaryOffences_CourtSexAgeSentenceType[[#This Row],[2015]]-1</f>
        <v>-0.6467143786597267</v>
      </c>
      <c r="P35" s="97">
        <f>Sentencing_SummaryOffences_CourtSexAgeSentenceType[[#This Row],[2025 '[Note 15']]]/Sentencing_SummaryOffences_CourtSexAgeSentenceType[[#This Row],[2024]]-1</f>
        <v>-6.5404475043029264E-2</v>
      </c>
    </row>
    <row r="36" spans="1:16" ht="15" customHeight="1" x14ac:dyDescent="0.2">
      <c r="A36" s="13" t="s">
        <v>67</v>
      </c>
      <c r="B36" s="13" t="s">
        <v>113</v>
      </c>
      <c r="C36" s="13" t="s">
        <v>174</v>
      </c>
      <c r="D36" s="79">
        <v>0</v>
      </c>
      <c r="E36" s="79">
        <v>0</v>
      </c>
      <c r="F36" s="79">
        <v>0</v>
      </c>
      <c r="G36" s="79">
        <v>4</v>
      </c>
      <c r="H36" s="79">
        <v>3</v>
      </c>
      <c r="I36" s="79">
        <v>2</v>
      </c>
      <c r="J36" s="79">
        <v>1</v>
      </c>
      <c r="K36" s="79">
        <v>4</v>
      </c>
      <c r="L36" s="79">
        <v>1</v>
      </c>
      <c r="M36" s="79">
        <v>1</v>
      </c>
      <c r="N36" s="79">
        <v>1</v>
      </c>
      <c r="O36" s="98" t="s">
        <v>101</v>
      </c>
      <c r="P36" s="98" t="s">
        <v>101</v>
      </c>
    </row>
    <row r="37" spans="1:16" ht="15" customHeight="1" x14ac:dyDescent="0.2">
      <c r="A37" s="13" t="s">
        <v>67</v>
      </c>
      <c r="B37" s="13" t="s">
        <v>113</v>
      </c>
      <c r="C37" s="13" t="s">
        <v>175</v>
      </c>
      <c r="D37" s="79">
        <v>10941</v>
      </c>
      <c r="E37" s="79">
        <v>9497</v>
      </c>
      <c r="F37" s="79">
        <v>9079</v>
      </c>
      <c r="G37" s="79">
        <v>8754</v>
      </c>
      <c r="H37" s="79">
        <v>7586</v>
      </c>
      <c r="I37" s="79">
        <v>7124</v>
      </c>
      <c r="J37" s="79">
        <v>5603</v>
      </c>
      <c r="K37" s="79">
        <v>4924</v>
      </c>
      <c r="L37" s="79">
        <v>5524</v>
      </c>
      <c r="M37" s="79">
        <v>6143</v>
      </c>
      <c r="N37" s="79">
        <v>6488</v>
      </c>
      <c r="O37" s="98">
        <f>Sentencing_SummaryOffences_CourtSexAgeSentenceType[[#This Row],[2025 '[Note 15']]]/Sentencing_SummaryOffences_CourtSexAgeSentenceType[[#This Row],[2015]]-1</f>
        <v>-0.40700118819120734</v>
      </c>
      <c r="P37" s="99">
        <f>Sentencing_SummaryOffences_CourtSexAgeSentenceType[[#This Row],[2025 '[Note 15']]]/Sentencing_SummaryOffences_CourtSexAgeSentenceType[[#This Row],[2024]]-1</f>
        <v>5.6161484616636725E-2</v>
      </c>
    </row>
    <row r="38" spans="1:16" ht="15" customHeight="1" x14ac:dyDescent="0.2">
      <c r="A38" s="13" t="s">
        <v>67</v>
      </c>
      <c r="B38" s="13" t="s">
        <v>113</v>
      </c>
      <c r="C38" s="13" t="s">
        <v>103</v>
      </c>
      <c r="D38" s="79">
        <v>473</v>
      </c>
      <c r="E38" s="79">
        <v>351</v>
      </c>
      <c r="F38" s="79">
        <v>314</v>
      </c>
      <c r="G38" s="79">
        <v>225</v>
      </c>
      <c r="H38" s="79">
        <v>207</v>
      </c>
      <c r="I38" s="79">
        <v>218</v>
      </c>
      <c r="J38" s="79">
        <v>117</v>
      </c>
      <c r="K38" s="79">
        <v>100</v>
      </c>
      <c r="L38" s="79">
        <v>100</v>
      </c>
      <c r="M38" s="79">
        <v>78</v>
      </c>
      <c r="N38" s="79">
        <v>80</v>
      </c>
      <c r="O38" s="98">
        <f>Sentencing_SummaryOffences_CourtSexAgeSentenceType[[#This Row],[2025 '[Note 15']]]/Sentencing_SummaryOffences_CourtSexAgeSentenceType[[#This Row],[2015]]-1</f>
        <v>-0.83086680761099363</v>
      </c>
      <c r="P38" s="99">
        <f>Sentencing_SummaryOffences_CourtSexAgeSentenceType[[#This Row],[2025 '[Note 15']]]/Sentencing_SummaryOffences_CourtSexAgeSentenceType[[#This Row],[2024]]-1</f>
        <v>2.564102564102555E-2</v>
      </c>
    </row>
    <row r="39" spans="1:16" ht="15" customHeight="1" x14ac:dyDescent="0.2">
      <c r="A39" s="13" t="s">
        <v>67</v>
      </c>
      <c r="B39" s="13" t="s">
        <v>113</v>
      </c>
      <c r="C39" s="13" t="s">
        <v>104</v>
      </c>
      <c r="D39" s="79">
        <v>321</v>
      </c>
      <c r="E39" s="79">
        <v>243</v>
      </c>
      <c r="F39" s="79">
        <v>127</v>
      </c>
      <c r="G39" s="79">
        <v>114</v>
      </c>
      <c r="H39" s="79">
        <v>101</v>
      </c>
      <c r="I39" s="79">
        <v>77</v>
      </c>
      <c r="J39" s="79">
        <v>74</v>
      </c>
      <c r="K39" s="79">
        <v>56</v>
      </c>
      <c r="L39" s="79">
        <v>44</v>
      </c>
      <c r="M39" s="79">
        <v>52</v>
      </c>
      <c r="N39" s="79">
        <v>61</v>
      </c>
      <c r="O39" s="98">
        <f>Sentencing_SummaryOffences_CourtSexAgeSentenceType[[#This Row],[2025 '[Note 15']]]/Sentencing_SummaryOffences_CourtSexAgeSentenceType[[#This Row],[2015]]-1</f>
        <v>-0.8099688473520249</v>
      </c>
      <c r="P39" s="99">
        <f>Sentencing_SummaryOffences_CourtSexAgeSentenceType[[#This Row],[2025 '[Note 15']]]/Sentencing_SummaryOffences_CourtSexAgeSentenceType[[#This Row],[2024]]-1</f>
        <v>0.17307692307692313</v>
      </c>
    </row>
    <row r="40" spans="1:16" ht="15" customHeight="1" x14ac:dyDescent="0.2">
      <c r="A40" s="13" t="s">
        <v>67</v>
      </c>
      <c r="B40" s="13" t="s">
        <v>113</v>
      </c>
      <c r="C40" s="13" t="s">
        <v>105</v>
      </c>
      <c r="D40" s="79">
        <v>1401</v>
      </c>
      <c r="E40" s="79">
        <v>1303</v>
      </c>
      <c r="F40" s="79">
        <v>1161</v>
      </c>
      <c r="G40" s="79">
        <v>1054</v>
      </c>
      <c r="H40" s="79">
        <v>1010</v>
      </c>
      <c r="I40" s="79">
        <v>862</v>
      </c>
      <c r="J40" s="79">
        <v>594</v>
      </c>
      <c r="K40" s="79">
        <v>582</v>
      </c>
      <c r="L40" s="79">
        <v>544</v>
      </c>
      <c r="M40" s="79">
        <v>588</v>
      </c>
      <c r="N40" s="79">
        <v>577</v>
      </c>
      <c r="O40" s="98">
        <f>Sentencing_SummaryOffences_CourtSexAgeSentenceType[[#This Row],[2025 '[Note 15']]]/Sentencing_SummaryOffences_CourtSexAgeSentenceType[[#This Row],[2015]]-1</f>
        <v>-0.58815132048536767</v>
      </c>
      <c r="P40" s="99">
        <f>Sentencing_SummaryOffences_CourtSexAgeSentenceType[[#This Row],[2025 '[Note 15']]]/Sentencing_SummaryOffences_CourtSexAgeSentenceType[[#This Row],[2024]]-1</f>
        <v>-1.8707482993197244E-2</v>
      </c>
    </row>
    <row r="41" spans="1:16" ht="15" customHeight="1" x14ac:dyDescent="0.2">
      <c r="A41" s="13" t="s">
        <v>67</v>
      </c>
      <c r="B41" s="13" t="s">
        <v>113</v>
      </c>
      <c r="C41" s="13" t="s">
        <v>177</v>
      </c>
      <c r="D41" s="79">
        <v>345</v>
      </c>
      <c r="E41" s="79">
        <v>270</v>
      </c>
      <c r="F41" s="79">
        <v>214</v>
      </c>
      <c r="G41" s="79">
        <v>151</v>
      </c>
      <c r="H41" s="79">
        <v>131</v>
      </c>
      <c r="I41" s="79">
        <v>132</v>
      </c>
      <c r="J41" s="79">
        <v>99</v>
      </c>
      <c r="K41" s="79">
        <v>65</v>
      </c>
      <c r="L41" s="79">
        <v>84</v>
      </c>
      <c r="M41" s="79">
        <v>105</v>
      </c>
      <c r="N41" s="79">
        <v>114</v>
      </c>
      <c r="O41" s="98">
        <f>Sentencing_SummaryOffences_CourtSexAgeSentenceType[[#This Row],[2025 '[Note 15']]]/Sentencing_SummaryOffences_CourtSexAgeSentenceType[[#This Row],[2015]]-1</f>
        <v>-0.66956521739130437</v>
      </c>
      <c r="P41" s="99">
        <f>Sentencing_SummaryOffences_CourtSexAgeSentenceType[[#This Row],[2025 '[Note 15']]]/Sentencing_SummaryOffences_CourtSexAgeSentenceType[[#This Row],[2024]]-1</f>
        <v>8.5714285714285632E-2</v>
      </c>
    </row>
    <row r="42" spans="1:16" ht="15" customHeight="1" x14ac:dyDescent="0.2">
      <c r="A42" s="13" t="s">
        <v>67</v>
      </c>
      <c r="B42" s="13" t="s">
        <v>113</v>
      </c>
      <c r="C42" s="13" t="s">
        <v>106</v>
      </c>
      <c r="D42" s="79">
        <v>79</v>
      </c>
      <c r="E42" s="79">
        <v>70</v>
      </c>
      <c r="F42" s="79">
        <v>69</v>
      </c>
      <c r="G42" s="79">
        <v>43</v>
      </c>
      <c r="H42" s="79">
        <v>43</v>
      </c>
      <c r="I42" s="79">
        <v>38</v>
      </c>
      <c r="J42" s="79">
        <v>19</v>
      </c>
      <c r="K42" s="79">
        <v>22</v>
      </c>
      <c r="L42" s="79">
        <v>31</v>
      </c>
      <c r="M42" s="79">
        <v>32</v>
      </c>
      <c r="N42" s="79">
        <v>44</v>
      </c>
      <c r="O42" s="98">
        <f>Sentencing_SummaryOffences_CourtSexAgeSentenceType[[#This Row],[2025 '[Note 15']]]/Sentencing_SummaryOffences_CourtSexAgeSentenceType[[#This Row],[2015]]-1</f>
        <v>-0.44303797468354433</v>
      </c>
      <c r="P42" s="99">
        <f>Sentencing_SummaryOffences_CourtSexAgeSentenceType[[#This Row],[2025 '[Note 15']]]/Sentencing_SummaryOffences_CourtSexAgeSentenceType[[#This Row],[2024]]-1</f>
        <v>0.375</v>
      </c>
    </row>
    <row r="43" spans="1:16" ht="15" customHeight="1" x14ac:dyDescent="0.2">
      <c r="A43" s="69" t="s">
        <v>67</v>
      </c>
      <c r="B43" s="69" t="s">
        <v>113</v>
      </c>
      <c r="C43" s="69" t="s">
        <v>178</v>
      </c>
      <c r="D43" s="83">
        <v>1</v>
      </c>
      <c r="E43" s="83">
        <v>1</v>
      </c>
      <c r="F43" s="83">
        <v>0</v>
      </c>
      <c r="G43" s="83">
        <v>0</v>
      </c>
      <c r="H43" s="83">
        <v>0</v>
      </c>
      <c r="I43" s="83">
        <v>0</v>
      </c>
      <c r="J43" s="83">
        <v>0</v>
      </c>
      <c r="K43" s="83">
        <v>0</v>
      </c>
      <c r="L43" s="83">
        <v>0</v>
      </c>
      <c r="M43" s="83">
        <v>0</v>
      </c>
      <c r="N43" s="83">
        <v>0</v>
      </c>
      <c r="O43" s="100" t="s">
        <v>101</v>
      </c>
      <c r="P43" s="100" t="s">
        <v>101</v>
      </c>
    </row>
    <row r="44" spans="1:16" s="28" customFormat="1" ht="15" customHeight="1" x14ac:dyDescent="0.2">
      <c r="A44" s="78" t="s">
        <v>67</v>
      </c>
      <c r="B44" s="78" t="s">
        <v>113</v>
      </c>
      <c r="C44" s="78" t="s">
        <v>107</v>
      </c>
      <c r="D44" s="101">
        <v>15098</v>
      </c>
      <c r="E44" s="101">
        <v>13130</v>
      </c>
      <c r="F44" s="101">
        <v>12306</v>
      </c>
      <c r="G44" s="101">
        <v>11693</v>
      </c>
      <c r="H44" s="101">
        <v>10246</v>
      </c>
      <c r="I44" s="101">
        <v>9478</v>
      </c>
      <c r="J44" s="101">
        <v>7093</v>
      </c>
      <c r="K44" s="101">
        <v>6261</v>
      </c>
      <c r="L44" s="101">
        <v>6818</v>
      </c>
      <c r="M44" s="101">
        <v>7580</v>
      </c>
      <c r="N44" s="101">
        <v>7908</v>
      </c>
      <c r="O44" s="102">
        <f>Sentencing_SummaryOffences_CourtSexAgeSentenceType[[#This Row],[2025 '[Note 15']]]/Sentencing_SummaryOffences_CourtSexAgeSentenceType[[#This Row],[2015]]-1</f>
        <v>-0.47622201616108095</v>
      </c>
      <c r="P44" s="103">
        <f>Sentencing_SummaryOffences_CourtSexAgeSentenceType[[#This Row],[2025 '[Note 15']]]/Sentencing_SummaryOffences_CourtSexAgeSentenceType[[#This Row],[2024]]-1</f>
        <v>4.3271767810026285E-2</v>
      </c>
    </row>
    <row r="45" spans="1:16" ht="15" customHeight="1" x14ac:dyDescent="0.2">
      <c r="A45" s="13" t="s">
        <v>67</v>
      </c>
      <c r="B45" s="13" t="s">
        <v>114</v>
      </c>
      <c r="C45" s="13" t="s">
        <v>173</v>
      </c>
      <c r="D45" s="79">
        <v>67</v>
      </c>
      <c r="E45" s="79">
        <v>53</v>
      </c>
      <c r="F45" s="79">
        <v>35</v>
      </c>
      <c r="G45" s="79">
        <v>39</v>
      </c>
      <c r="H45" s="79">
        <v>40</v>
      </c>
      <c r="I45" s="79">
        <v>37</v>
      </c>
      <c r="J45" s="79">
        <v>18</v>
      </c>
      <c r="K45" s="79">
        <v>18</v>
      </c>
      <c r="L45" s="79">
        <v>17</v>
      </c>
      <c r="M45" s="79">
        <v>18</v>
      </c>
      <c r="N45" s="79">
        <v>21</v>
      </c>
      <c r="O45" s="96">
        <f>Sentencing_SummaryOffences_CourtSexAgeSentenceType[[#This Row],[2025 '[Note 15']]]/Sentencing_SummaryOffences_CourtSexAgeSentenceType[[#This Row],[2015]]-1</f>
        <v>-0.68656716417910446</v>
      </c>
      <c r="P45" s="97">
        <f>Sentencing_SummaryOffences_CourtSexAgeSentenceType[[#This Row],[2025 '[Note 15']]]/Sentencing_SummaryOffences_CourtSexAgeSentenceType[[#This Row],[2024]]-1</f>
        <v>0.16666666666666674</v>
      </c>
    </row>
    <row r="46" spans="1:16" ht="15" customHeight="1" x14ac:dyDescent="0.2">
      <c r="A46" s="13" t="s">
        <v>67</v>
      </c>
      <c r="B46" s="13" t="s">
        <v>114</v>
      </c>
      <c r="C46" s="13" t="s">
        <v>174</v>
      </c>
      <c r="D46" s="79">
        <v>0</v>
      </c>
      <c r="E46" s="79">
        <v>1</v>
      </c>
      <c r="F46" s="79">
        <v>0</v>
      </c>
      <c r="G46" s="79">
        <v>1</v>
      </c>
      <c r="H46" s="79">
        <v>0</v>
      </c>
      <c r="I46" s="79">
        <v>0</v>
      </c>
      <c r="J46" s="79">
        <v>0</v>
      </c>
      <c r="K46" s="79">
        <v>0</v>
      </c>
      <c r="L46" s="79">
        <v>0</v>
      </c>
      <c r="M46" s="79">
        <v>0</v>
      </c>
      <c r="N46" s="79">
        <v>0</v>
      </c>
      <c r="O46" s="98" t="s">
        <v>101</v>
      </c>
      <c r="P46" s="98" t="s">
        <v>101</v>
      </c>
    </row>
    <row r="47" spans="1:16" ht="15" customHeight="1" x14ac:dyDescent="0.2">
      <c r="A47" s="13" t="s">
        <v>67</v>
      </c>
      <c r="B47" s="13" t="s">
        <v>114</v>
      </c>
      <c r="C47" s="13" t="s">
        <v>175</v>
      </c>
      <c r="D47" s="79">
        <v>1367</v>
      </c>
      <c r="E47" s="79">
        <v>1120</v>
      </c>
      <c r="F47" s="79">
        <v>942</v>
      </c>
      <c r="G47" s="79">
        <v>896</v>
      </c>
      <c r="H47" s="79">
        <v>782</v>
      </c>
      <c r="I47" s="79">
        <v>918</v>
      </c>
      <c r="J47" s="79">
        <v>656</v>
      </c>
      <c r="K47" s="79">
        <v>539</v>
      </c>
      <c r="L47" s="79">
        <v>570</v>
      </c>
      <c r="M47" s="79">
        <v>816</v>
      </c>
      <c r="N47" s="79">
        <v>867</v>
      </c>
      <c r="O47" s="98">
        <f>Sentencing_SummaryOffences_CourtSexAgeSentenceType[[#This Row],[2025 '[Note 15']]]/Sentencing_SummaryOffences_CourtSexAgeSentenceType[[#This Row],[2015]]-1</f>
        <v>-0.36576444769568395</v>
      </c>
      <c r="P47" s="99">
        <f>Sentencing_SummaryOffences_CourtSexAgeSentenceType[[#This Row],[2025 '[Note 15']]]/Sentencing_SummaryOffences_CourtSexAgeSentenceType[[#This Row],[2024]]-1</f>
        <v>6.25E-2</v>
      </c>
    </row>
    <row r="48" spans="1:16" ht="15" customHeight="1" x14ac:dyDescent="0.2">
      <c r="A48" s="13" t="s">
        <v>67</v>
      </c>
      <c r="B48" s="13" t="s">
        <v>114</v>
      </c>
      <c r="C48" s="13" t="s">
        <v>103</v>
      </c>
      <c r="D48" s="79">
        <v>22</v>
      </c>
      <c r="E48" s="79">
        <v>14</v>
      </c>
      <c r="F48" s="79">
        <v>18</v>
      </c>
      <c r="G48" s="79">
        <v>11</v>
      </c>
      <c r="H48" s="79">
        <v>6</v>
      </c>
      <c r="I48" s="79">
        <v>6</v>
      </c>
      <c r="J48" s="79">
        <v>3</v>
      </c>
      <c r="K48" s="79">
        <v>4</v>
      </c>
      <c r="L48" s="79">
        <v>1</v>
      </c>
      <c r="M48" s="79">
        <v>4</v>
      </c>
      <c r="N48" s="79">
        <v>6</v>
      </c>
      <c r="O48" s="98">
        <f>Sentencing_SummaryOffences_CourtSexAgeSentenceType[[#This Row],[2025 '[Note 15']]]/Sentencing_SummaryOffences_CourtSexAgeSentenceType[[#This Row],[2015]]-1</f>
        <v>-0.72727272727272729</v>
      </c>
      <c r="P48" s="99">
        <f>Sentencing_SummaryOffences_CourtSexAgeSentenceType[[#This Row],[2025 '[Note 15']]]/Sentencing_SummaryOffences_CourtSexAgeSentenceType[[#This Row],[2024]]-1</f>
        <v>0.5</v>
      </c>
    </row>
    <row r="49" spans="1:16" ht="15" customHeight="1" x14ac:dyDescent="0.2">
      <c r="A49" s="13" t="s">
        <v>67</v>
      </c>
      <c r="B49" s="13" t="s">
        <v>114</v>
      </c>
      <c r="C49" s="13" t="s">
        <v>104</v>
      </c>
      <c r="D49" s="79">
        <v>56</v>
      </c>
      <c r="E49" s="79">
        <v>31</v>
      </c>
      <c r="F49" s="79">
        <v>25</v>
      </c>
      <c r="G49" s="79">
        <v>16</v>
      </c>
      <c r="H49" s="79">
        <v>24</v>
      </c>
      <c r="I49" s="79">
        <v>13</v>
      </c>
      <c r="J49" s="79">
        <v>6</v>
      </c>
      <c r="K49" s="79">
        <v>3</v>
      </c>
      <c r="L49" s="79">
        <v>4</v>
      </c>
      <c r="M49" s="79">
        <v>7</v>
      </c>
      <c r="N49" s="79">
        <v>11</v>
      </c>
      <c r="O49" s="98">
        <f>Sentencing_SummaryOffences_CourtSexAgeSentenceType[[#This Row],[2025 '[Note 15']]]/Sentencing_SummaryOffences_CourtSexAgeSentenceType[[#This Row],[2015]]-1</f>
        <v>-0.8035714285714286</v>
      </c>
      <c r="P49" s="99">
        <f>Sentencing_SummaryOffences_CourtSexAgeSentenceType[[#This Row],[2025 '[Note 15']]]/Sentencing_SummaryOffences_CourtSexAgeSentenceType[[#This Row],[2024]]-1</f>
        <v>0.5714285714285714</v>
      </c>
    </row>
    <row r="50" spans="1:16" ht="15" customHeight="1" x14ac:dyDescent="0.2">
      <c r="A50" s="13" t="s">
        <v>67</v>
      </c>
      <c r="B50" s="13" t="s">
        <v>114</v>
      </c>
      <c r="C50" s="13" t="s">
        <v>105</v>
      </c>
      <c r="D50" s="79">
        <v>209</v>
      </c>
      <c r="E50" s="79">
        <v>178</v>
      </c>
      <c r="F50" s="79">
        <v>116</v>
      </c>
      <c r="G50" s="79">
        <v>128</v>
      </c>
      <c r="H50" s="79">
        <v>98</v>
      </c>
      <c r="I50" s="79">
        <v>106</v>
      </c>
      <c r="J50" s="79">
        <v>68</v>
      </c>
      <c r="K50" s="79">
        <v>67</v>
      </c>
      <c r="L50" s="79">
        <v>78</v>
      </c>
      <c r="M50" s="79">
        <v>95</v>
      </c>
      <c r="N50" s="79">
        <v>113</v>
      </c>
      <c r="O50" s="98">
        <f>Sentencing_SummaryOffences_CourtSexAgeSentenceType[[#This Row],[2025 '[Note 15']]]/Sentencing_SummaryOffences_CourtSexAgeSentenceType[[#This Row],[2015]]-1</f>
        <v>-0.45933014354066981</v>
      </c>
      <c r="P50" s="99">
        <f>Sentencing_SummaryOffences_CourtSexAgeSentenceType[[#This Row],[2025 '[Note 15']]]/Sentencing_SummaryOffences_CourtSexAgeSentenceType[[#This Row],[2024]]-1</f>
        <v>0.18947368421052624</v>
      </c>
    </row>
    <row r="51" spans="1:16" ht="15" customHeight="1" x14ac:dyDescent="0.2">
      <c r="A51" s="13" t="s">
        <v>67</v>
      </c>
      <c r="B51" s="13" t="s">
        <v>114</v>
      </c>
      <c r="C51" s="13" t="s">
        <v>177</v>
      </c>
      <c r="D51" s="79">
        <v>38</v>
      </c>
      <c r="E51" s="79">
        <v>21</v>
      </c>
      <c r="F51" s="79">
        <v>17</v>
      </c>
      <c r="G51" s="79">
        <v>10</v>
      </c>
      <c r="H51" s="79">
        <v>9</v>
      </c>
      <c r="I51" s="79">
        <v>7</v>
      </c>
      <c r="J51" s="79">
        <v>2</v>
      </c>
      <c r="K51" s="79">
        <v>5</v>
      </c>
      <c r="L51" s="79">
        <v>8</v>
      </c>
      <c r="M51" s="79">
        <v>5</v>
      </c>
      <c r="N51" s="79">
        <v>11</v>
      </c>
      <c r="O51" s="98">
        <f>Sentencing_SummaryOffences_CourtSexAgeSentenceType[[#This Row],[2025 '[Note 15']]]/Sentencing_SummaryOffences_CourtSexAgeSentenceType[[#This Row],[2015]]-1</f>
        <v>-0.71052631578947367</v>
      </c>
      <c r="P51" s="99">
        <f>Sentencing_SummaryOffences_CourtSexAgeSentenceType[[#This Row],[2025 '[Note 15']]]/Sentencing_SummaryOffences_CourtSexAgeSentenceType[[#This Row],[2024]]-1</f>
        <v>1.2000000000000002</v>
      </c>
    </row>
    <row r="52" spans="1:16" ht="15" customHeight="1" x14ac:dyDescent="0.2">
      <c r="A52" s="13" t="s">
        <v>67</v>
      </c>
      <c r="B52" s="13" t="s">
        <v>114</v>
      </c>
      <c r="C52" s="13" t="s">
        <v>106</v>
      </c>
      <c r="D52" s="79">
        <v>16</v>
      </c>
      <c r="E52" s="79">
        <v>5</v>
      </c>
      <c r="F52" s="79">
        <v>2</v>
      </c>
      <c r="G52" s="79">
        <v>4</v>
      </c>
      <c r="H52" s="79">
        <v>2</v>
      </c>
      <c r="I52" s="79">
        <v>3</v>
      </c>
      <c r="J52" s="79">
        <v>5</v>
      </c>
      <c r="K52" s="79">
        <v>10</v>
      </c>
      <c r="L52" s="79">
        <v>4</v>
      </c>
      <c r="M52" s="79">
        <v>4</v>
      </c>
      <c r="N52" s="79">
        <v>8</v>
      </c>
      <c r="O52" s="98">
        <f>Sentencing_SummaryOffences_CourtSexAgeSentenceType[[#This Row],[2025 '[Note 15']]]/Sentencing_SummaryOffences_CourtSexAgeSentenceType[[#This Row],[2015]]-1</f>
        <v>-0.5</v>
      </c>
      <c r="P52" s="99">
        <f>Sentencing_SummaryOffences_CourtSexAgeSentenceType[[#This Row],[2025 '[Note 15']]]/Sentencing_SummaryOffences_CourtSexAgeSentenceType[[#This Row],[2024]]-1</f>
        <v>1</v>
      </c>
    </row>
    <row r="53" spans="1:16" ht="15" customHeight="1" x14ac:dyDescent="0.2">
      <c r="A53" s="69" t="s">
        <v>67</v>
      </c>
      <c r="B53" s="69" t="s">
        <v>114</v>
      </c>
      <c r="C53" s="69" t="s">
        <v>178</v>
      </c>
      <c r="D53" s="83">
        <v>1</v>
      </c>
      <c r="E53" s="83">
        <v>0</v>
      </c>
      <c r="F53" s="83">
        <v>0</v>
      </c>
      <c r="G53" s="83">
        <v>0</v>
      </c>
      <c r="H53" s="83">
        <v>0</v>
      </c>
      <c r="I53" s="83">
        <v>0</v>
      </c>
      <c r="J53" s="83">
        <v>0</v>
      </c>
      <c r="K53" s="83">
        <v>0</v>
      </c>
      <c r="L53" s="83">
        <v>0</v>
      </c>
      <c r="M53" s="83">
        <v>0</v>
      </c>
      <c r="N53" s="83">
        <v>0</v>
      </c>
      <c r="O53" s="100" t="s">
        <v>101</v>
      </c>
      <c r="P53" s="100" t="s">
        <v>101</v>
      </c>
    </row>
    <row r="54" spans="1:16" s="28" customFormat="1" ht="15" customHeight="1" x14ac:dyDescent="0.2">
      <c r="A54" s="78" t="s">
        <v>67</v>
      </c>
      <c r="B54" s="78" t="s">
        <v>114</v>
      </c>
      <c r="C54" s="78" t="s">
        <v>107</v>
      </c>
      <c r="D54" s="101">
        <v>1776</v>
      </c>
      <c r="E54" s="101">
        <v>1423</v>
      </c>
      <c r="F54" s="101">
        <v>1155</v>
      </c>
      <c r="G54" s="101">
        <v>1105</v>
      </c>
      <c r="H54" s="101">
        <v>961</v>
      </c>
      <c r="I54" s="101">
        <v>1090</v>
      </c>
      <c r="J54" s="101">
        <v>758</v>
      </c>
      <c r="K54" s="101">
        <v>646</v>
      </c>
      <c r="L54" s="101">
        <v>682</v>
      </c>
      <c r="M54" s="101">
        <v>949</v>
      </c>
      <c r="N54" s="101">
        <v>1037</v>
      </c>
      <c r="O54" s="102">
        <f>Sentencing_SummaryOffences_CourtSexAgeSentenceType[[#This Row],[2025 '[Note 15']]]/Sentencing_SummaryOffences_CourtSexAgeSentenceType[[#This Row],[2015]]-1</f>
        <v>-0.41610360360360366</v>
      </c>
      <c r="P54" s="103">
        <f>Sentencing_SummaryOffences_CourtSexAgeSentenceType[[#This Row],[2025 '[Note 15']]]/Sentencing_SummaryOffences_CourtSexAgeSentenceType[[#This Row],[2024]]-1</f>
        <v>9.2729188619599556E-2</v>
      </c>
    </row>
    <row r="55" spans="1:16" ht="15" customHeight="1" x14ac:dyDescent="0.2">
      <c r="A55" s="13" t="s">
        <v>67</v>
      </c>
      <c r="B55" s="13" t="s">
        <v>115</v>
      </c>
      <c r="C55" s="13" t="s">
        <v>173</v>
      </c>
      <c r="D55" s="79">
        <v>16</v>
      </c>
      <c r="E55" s="79">
        <v>22</v>
      </c>
      <c r="F55" s="79">
        <v>23</v>
      </c>
      <c r="G55" s="79">
        <v>32</v>
      </c>
      <c r="H55" s="79">
        <v>29</v>
      </c>
      <c r="I55" s="79">
        <v>24</v>
      </c>
      <c r="J55" s="79">
        <v>13</v>
      </c>
      <c r="K55" s="79">
        <v>9</v>
      </c>
      <c r="L55" s="79">
        <v>10</v>
      </c>
      <c r="M55" s="79">
        <v>25</v>
      </c>
      <c r="N55" s="79">
        <v>19</v>
      </c>
      <c r="O55" s="96">
        <f>Sentencing_SummaryOffences_CourtSexAgeSentenceType[[#This Row],[2025 '[Note 15']]]/Sentencing_SummaryOffences_CourtSexAgeSentenceType[[#This Row],[2015]]-1</f>
        <v>0.1875</v>
      </c>
      <c r="P55" s="97">
        <f>Sentencing_SummaryOffences_CourtSexAgeSentenceType[[#This Row],[2025 '[Note 15']]]/Sentencing_SummaryOffences_CourtSexAgeSentenceType[[#This Row],[2024]]-1</f>
        <v>-0.24</v>
      </c>
    </row>
    <row r="56" spans="1:16" ht="15" customHeight="1" x14ac:dyDescent="0.2">
      <c r="A56" s="13" t="s">
        <v>67</v>
      </c>
      <c r="B56" s="13" t="s">
        <v>115</v>
      </c>
      <c r="C56" s="13" t="s">
        <v>174</v>
      </c>
      <c r="D56" s="79">
        <v>0</v>
      </c>
      <c r="E56" s="79">
        <v>0</v>
      </c>
      <c r="F56" s="79">
        <v>0</v>
      </c>
      <c r="G56" s="79">
        <v>0</v>
      </c>
      <c r="H56" s="79">
        <v>0</v>
      </c>
      <c r="I56" s="79">
        <v>0</v>
      </c>
      <c r="J56" s="79">
        <v>0</v>
      </c>
      <c r="K56" s="79">
        <v>0</v>
      </c>
      <c r="L56" s="79">
        <v>0</v>
      </c>
      <c r="M56" s="79">
        <v>0</v>
      </c>
      <c r="N56" s="79">
        <v>1</v>
      </c>
      <c r="O56" s="98" t="s">
        <v>101</v>
      </c>
      <c r="P56" s="98" t="s">
        <v>101</v>
      </c>
    </row>
    <row r="57" spans="1:16" ht="15" customHeight="1" x14ac:dyDescent="0.2">
      <c r="A57" s="13" t="s">
        <v>67</v>
      </c>
      <c r="B57" s="13" t="s">
        <v>115</v>
      </c>
      <c r="C57" s="13" t="s">
        <v>175</v>
      </c>
      <c r="D57" s="79">
        <v>129</v>
      </c>
      <c r="E57" s="79">
        <v>149</v>
      </c>
      <c r="F57" s="79">
        <v>172</v>
      </c>
      <c r="G57" s="79">
        <v>214</v>
      </c>
      <c r="H57" s="79">
        <v>197</v>
      </c>
      <c r="I57" s="79">
        <v>156</v>
      </c>
      <c r="J57" s="79">
        <v>120</v>
      </c>
      <c r="K57" s="79">
        <v>182</v>
      </c>
      <c r="L57" s="79">
        <v>233</v>
      </c>
      <c r="M57" s="79">
        <v>271</v>
      </c>
      <c r="N57" s="79">
        <v>216</v>
      </c>
      <c r="O57" s="98">
        <f>Sentencing_SummaryOffences_CourtSexAgeSentenceType[[#This Row],[2025 '[Note 15']]]/Sentencing_SummaryOffences_CourtSexAgeSentenceType[[#This Row],[2015]]-1</f>
        <v>0.67441860465116288</v>
      </c>
      <c r="P57" s="99">
        <f>Sentencing_SummaryOffences_CourtSexAgeSentenceType[[#This Row],[2025 '[Note 15']]]/Sentencing_SummaryOffences_CourtSexAgeSentenceType[[#This Row],[2024]]-1</f>
        <v>-0.20295202952029523</v>
      </c>
    </row>
    <row r="58" spans="1:16" ht="15" customHeight="1" x14ac:dyDescent="0.2">
      <c r="A58" s="13" t="s">
        <v>67</v>
      </c>
      <c r="B58" s="13" t="s">
        <v>115</v>
      </c>
      <c r="C58" s="13" t="s">
        <v>103</v>
      </c>
      <c r="D58" s="79">
        <v>9</v>
      </c>
      <c r="E58" s="79">
        <v>9</v>
      </c>
      <c r="F58" s="79">
        <v>0</v>
      </c>
      <c r="G58" s="79">
        <v>6</v>
      </c>
      <c r="H58" s="79">
        <v>9</v>
      </c>
      <c r="I58" s="79">
        <v>8</v>
      </c>
      <c r="J58" s="79">
        <v>7</v>
      </c>
      <c r="K58" s="79">
        <v>4</v>
      </c>
      <c r="L58" s="79">
        <v>6</v>
      </c>
      <c r="M58" s="79">
        <v>4</v>
      </c>
      <c r="N58" s="79">
        <v>5</v>
      </c>
      <c r="O58" s="98">
        <f>Sentencing_SummaryOffences_CourtSexAgeSentenceType[[#This Row],[2025 '[Note 15']]]/Sentencing_SummaryOffences_CourtSexAgeSentenceType[[#This Row],[2015]]-1</f>
        <v>-0.44444444444444442</v>
      </c>
      <c r="P58" s="99">
        <f>Sentencing_SummaryOffences_CourtSexAgeSentenceType[[#This Row],[2025 '[Note 15']]]/Sentencing_SummaryOffences_CourtSexAgeSentenceType[[#This Row],[2024]]-1</f>
        <v>0.25</v>
      </c>
    </row>
    <row r="59" spans="1:16" ht="15" customHeight="1" x14ac:dyDescent="0.2">
      <c r="A59" s="13" t="s">
        <v>67</v>
      </c>
      <c r="B59" s="13" t="s">
        <v>115</v>
      </c>
      <c r="C59" s="13" t="s">
        <v>104</v>
      </c>
      <c r="D59" s="79">
        <v>5</v>
      </c>
      <c r="E59" s="79">
        <v>6</v>
      </c>
      <c r="F59" s="79">
        <v>3</v>
      </c>
      <c r="G59" s="79">
        <v>1</v>
      </c>
      <c r="H59" s="79">
        <v>2</v>
      </c>
      <c r="I59" s="79">
        <v>2</v>
      </c>
      <c r="J59" s="79">
        <v>2</v>
      </c>
      <c r="K59" s="79">
        <v>0</v>
      </c>
      <c r="L59" s="79">
        <v>3</v>
      </c>
      <c r="M59" s="79">
        <v>5</v>
      </c>
      <c r="N59" s="79">
        <v>2</v>
      </c>
      <c r="O59" s="98">
        <f>Sentencing_SummaryOffences_CourtSexAgeSentenceType[[#This Row],[2025 '[Note 15']]]/Sentencing_SummaryOffences_CourtSexAgeSentenceType[[#This Row],[2015]]-1</f>
        <v>-0.6</v>
      </c>
      <c r="P59" s="99">
        <f>Sentencing_SummaryOffences_CourtSexAgeSentenceType[[#This Row],[2025 '[Note 15']]]/Sentencing_SummaryOffences_CourtSexAgeSentenceType[[#This Row],[2024]]-1</f>
        <v>-0.6</v>
      </c>
    </row>
    <row r="60" spans="1:16" ht="15" customHeight="1" x14ac:dyDescent="0.2">
      <c r="A60" s="13" t="s">
        <v>67</v>
      </c>
      <c r="B60" s="13" t="s">
        <v>115</v>
      </c>
      <c r="C60" s="13" t="s">
        <v>105</v>
      </c>
      <c r="D60" s="79">
        <v>11</v>
      </c>
      <c r="E60" s="79">
        <v>17</v>
      </c>
      <c r="F60" s="79">
        <v>17</v>
      </c>
      <c r="G60" s="79">
        <v>28</v>
      </c>
      <c r="H60" s="79">
        <v>26</v>
      </c>
      <c r="I60" s="79">
        <v>18</v>
      </c>
      <c r="J60" s="79">
        <v>19</v>
      </c>
      <c r="K60" s="79">
        <v>13</v>
      </c>
      <c r="L60" s="79">
        <v>31</v>
      </c>
      <c r="M60" s="79">
        <v>24</v>
      </c>
      <c r="N60" s="79">
        <v>28</v>
      </c>
      <c r="O60" s="98">
        <f>Sentencing_SummaryOffences_CourtSexAgeSentenceType[[#This Row],[2025 '[Note 15']]]/Sentencing_SummaryOffences_CourtSexAgeSentenceType[[#This Row],[2015]]-1</f>
        <v>1.5454545454545454</v>
      </c>
      <c r="P60" s="99">
        <f>Sentencing_SummaryOffences_CourtSexAgeSentenceType[[#This Row],[2025 '[Note 15']]]/Sentencing_SummaryOffences_CourtSexAgeSentenceType[[#This Row],[2024]]-1</f>
        <v>0.16666666666666674</v>
      </c>
    </row>
    <row r="61" spans="1:16" ht="15" customHeight="1" x14ac:dyDescent="0.2">
      <c r="A61" s="13" t="s">
        <v>67</v>
      </c>
      <c r="B61" s="13" t="s">
        <v>115</v>
      </c>
      <c r="C61" s="13" t="s">
        <v>177</v>
      </c>
      <c r="D61" s="79">
        <v>5</v>
      </c>
      <c r="E61" s="79">
        <v>5</v>
      </c>
      <c r="F61" s="79">
        <v>8</v>
      </c>
      <c r="G61" s="79">
        <v>6</v>
      </c>
      <c r="H61" s="79">
        <v>7</v>
      </c>
      <c r="I61" s="79">
        <v>6</v>
      </c>
      <c r="J61" s="79">
        <v>2</v>
      </c>
      <c r="K61" s="79">
        <v>3</v>
      </c>
      <c r="L61" s="79">
        <v>2</v>
      </c>
      <c r="M61" s="79">
        <v>7</v>
      </c>
      <c r="N61" s="79">
        <v>7</v>
      </c>
      <c r="O61" s="98">
        <f>Sentencing_SummaryOffences_CourtSexAgeSentenceType[[#This Row],[2025 '[Note 15']]]/Sentencing_SummaryOffences_CourtSexAgeSentenceType[[#This Row],[2015]]-1</f>
        <v>0.39999999999999991</v>
      </c>
      <c r="P61" s="99">
        <f>Sentencing_SummaryOffences_CourtSexAgeSentenceType[[#This Row],[2025 '[Note 15']]]/Sentencing_SummaryOffences_CourtSexAgeSentenceType[[#This Row],[2024]]-1</f>
        <v>0</v>
      </c>
    </row>
    <row r="62" spans="1:16" ht="15" customHeight="1" x14ac:dyDescent="0.2">
      <c r="A62" s="13" t="s">
        <v>67</v>
      </c>
      <c r="B62" s="13" t="s">
        <v>115</v>
      </c>
      <c r="C62" s="13" t="s">
        <v>106</v>
      </c>
      <c r="D62" s="79">
        <v>0</v>
      </c>
      <c r="E62" s="79">
        <v>1</v>
      </c>
      <c r="F62" s="79">
        <v>1</v>
      </c>
      <c r="G62" s="79">
        <v>0</v>
      </c>
      <c r="H62" s="79">
        <v>2</v>
      </c>
      <c r="I62" s="79">
        <v>2</v>
      </c>
      <c r="J62" s="79">
        <v>2</v>
      </c>
      <c r="K62" s="79">
        <v>0</v>
      </c>
      <c r="L62" s="79">
        <v>0</v>
      </c>
      <c r="M62" s="79">
        <v>2</v>
      </c>
      <c r="N62" s="79">
        <v>1</v>
      </c>
      <c r="O62" s="98" t="s">
        <v>101</v>
      </c>
      <c r="P62" s="99" t="s">
        <v>101</v>
      </c>
    </row>
    <row r="63" spans="1:16" ht="15" customHeight="1" x14ac:dyDescent="0.2">
      <c r="A63" s="69" t="s">
        <v>67</v>
      </c>
      <c r="B63" s="69" t="s">
        <v>115</v>
      </c>
      <c r="C63" s="69" t="s">
        <v>178</v>
      </c>
      <c r="D63" s="83">
        <v>0</v>
      </c>
      <c r="E63" s="83">
        <v>0</v>
      </c>
      <c r="F63" s="83">
        <v>0</v>
      </c>
      <c r="G63" s="83">
        <v>0</v>
      </c>
      <c r="H63" s="83">
        <v>0</v>
      </c>
      <c r="I63" s="83">
        <v>0</v>
      </c>
      <c r="J63" s="83">
        <v>0</v>
      </c>
      <c r="K63" s="83">
        <v>0</v>
      </c>
      <c r="L63" s="83">
        <v>0</v>
      </c>
      <c r="M63" s="83">
        <v>0</v>
      </c>
      <c r="N63" s="83">
        <v>0</v>
      </c>
      <c r="O63" s="100" t="s">
        <v>101</v>
      </c>
      <c r="P63" s="100" t="s">
        <v>101</v>
      </c>
    </row>
    <row r="64" spans="1:16" s="28" customFormat="1" ht="15" customHeight="1" x14ac:dyDescent="0.2">
      <c r="A64" s="78" t="s">
        <v>67</v>
      </c>
      <c r="B64" s="78" t="s">
        <v>115</v>
      </c>
      <c r="C64" s="78" t="s">
        <v>107</v>
      </c>
      <c r="D64" s="101">
        <v>175</v>
      </c>
      <c r="E64" s="101">
        <v>209</v>
      </c>
      <c r="F64" s="101">
        <v>224</v>
      </c>
      <c r="G64" s="101">
        <v>287</v>
      </c>
      <c r="H64" s="101">
        <v>272</v>
      </c>
      <c r="I64" s="101">
        <v>216</v>
      </c>
      <c r="J64" s="101">
        <v>165</v>
      </c>
      <c r="K64" s="101">
        <v>211</v>
      </c>
      <c r="L64" s="101">
        <v>285</v>
      </c>
      <c r="M64" s="101">
        <v>338</v>
      </c>
      <c r="N64" s="101">
        <v>279</v>
      </c>
      <c r="O64" s="102">
        <f>Sentencing_SummaryOffences_CourtSexAgeSentenceType[[#This Row],[2025 '[Note 15']]]/Sentencing_SummaryOffences_CourtSexAgeSentenceType[[#This Row],[2015]]-1</f>
        <v>0.59428571428571431</v>
      </c>
      <c r="P64" s="103">
        <f>Sentencing_SummaryOffences_CourtSexAgeSentenceType[[#This Row],[2025 '[Note 15']]]/Sentencing_SummaryOffences_CourtSexAgeSentenceType[[#This Row],[2024]]-1</f>
        <v>-0.17455621301775148</v>
      </c>
    </row>
    <row r="65" spans="1:16" ht="15" customHeight="1" x14ac:dyDescent="0.2">
      <c r="A65" s="13" t="s">
        <v>109</v>
      </c>
      <c r="B65" s="13" t="s">
        <v>113</v>
      </c>
      <c r="C65" s="13" t="s">
        <v>173</v>
      </c>
      <c r="D65" s="79">
        <v>201</v>
      </c>
      <c r="E65" s="79">
        <v>207</v>
      </c>
      <c r="F65" s="79">
        <v>194</v>
      </c>
      <c r="G65" s="79">
        <v>114</v>
      </c>
      <c r="H65" s="79">
        <v>64</v>
      </c>
      <c r="I65" s="79">
        <v>52</v>
      </c>
      <c r="J65" s="79">
        <v>24</v>
      </c>
      <c r="K65" s="79">
        <v>30</v>
      </c>
      <c r="L65" s="79">
        <v>27</v>
      </c>
      <c r="M65" s="79">
        <v>31</v>
      </c>
      <c r="N65" s="79">
        <v>26</v>
      </c>
      <c r="O65" s="96">
        <f>Sentencing_SummaryOffences_CourtSexAgeSentenceType[[#This Row],[2025 '[Note 15']]]/Sentencing_SummaryOffences_CourtSexAgeSentenceType[[#This Row],[2015]]-1</f>
        <v>-0.87064676616915426</v>
      </c>
      <c r="P65" s="97">
        <f>Sentencing_SummaryOffences_CourtSexAgeSentenceType[[#This Row],[2025 '[Note 15']]]/Sentencing_SummaryOffences_CourtSexAgeSentenceType[[#This Row],[2024]]-1</f>
        <v>-0.16129032258064513</v>
      </c>
    </row>
    <row r="66" spans="1:16" ht="15" customHeight="1" x14ac:dyDescent="0.2">
      <c r="A66" s="13" t="s">
        <v>109</v>
      </c>
      <c r="B66" s="13" t="s">
        <v>113</v>
      </c>
      <c r="C66" s="13" t="s">
        <v>174</v>
      </c>
      <c r="D66" s="79">
        <v>0</v>
      </c>
      <c r="E66" s="79">
        <v>1</v>
      </c>
      <c r="F66" s="79">
        <v>0</v>
      </c>
      <c r="G66" s="79">
        <v>0</v>
      </c>
      <c r="H66" s="79">
        <v>0</v>
      </c>
      <c r="I66" s="79">
        <v>0</v>
      </c>
      <c r="J66" s="79">
        <v>0</v>
      </c>
      <c r="K66" s="79">
        <v>0</v>
      </c>
      <c r="L66" s="79">
        <v>0</v>
      </c>
      <c r="M66" s="79">
        <v>0</v>
      </c>
      <c r="N66" s="79">
        <v>0</v>
      </c>
      <c r="O66" s="98" t="s">
        <v>101</v>
      </c>
      <c r="P66" s="98" t="s">
        <v>101</v>
      </c>
    </row>
    <row r="67" spans="1:16" ht="15" customHeight="1" x14ac:dyDescent="0.2">
      <c r="A67" s="13" t="s">
        <v>109</v>
      </c>
      <c r="B67" s="13" t="s">
        <v>113</v>
      </c>
      <c r="C67" s="13" t="s">
        <v>175</v>
      </c>
      <c r="D67" s="79">
        <v>7131</v>
      </c>
      <c r="E67" s="79">
        <v>6669</v>
      </c>
      <c r="F67" s="79">
        <v>5999</v>
      </c>
      <c r="G67" s="79">
        <v>4177</v>
      </c>
      <c r="H67" s="79">
        <v>3088</v>
      </c>
      <c r="I67" s="79">
        <v>2355</v>
      </c>
      <c r="J67" s="79">
        <v>1535</v>
      </c>
      <c r="K67" s="79">
        <v>1426</v>
      </c>
      <c r="L67" s="79">
        <v>1601</v>
      </c>
      <c r="M67" s="79">
        <v>1521</v>
      </c>
      <c r="N67" s="79">
        <v>1399</v>
      </c>
      <c r="O67" s="98">
        <f>Sentencing_SummaryOffences_CourtSexAgeSentenceType[[#This Row],[2025 '[Note 15']]]/Sentencing_SummaryOffences_CourtSexAgeSentenceType[[#This Row],[2015]]-1</f>
        <v>-0.80381433179077266</v>
      </c>
      <c r="P67" s="99">
        <f>Sentencing_SummaryOffences_CourtSexAgeSentenceType[[#This Row],[2025 '[Note 15']]]/Sentencing_SummaryOffences_CourtSexAgeSentenceType[[#This Row],[2024]]-1</f>
        <v>-8.0210387902695635E-2</v>
      </c>
    </row>
    <row r="68" spans="1:16" ht="15" customHeight="1" x14ac:dyDescent="0.2">
      <c r="A68" s="13" t="s">
        <v>109</v>
      </c>
      <c r="B68" s="13" t="s">
        <v>113</v>
      </c>
      <c r="C68" s="13" t="s">
        <v>103</v>
      </c>
      <c r="D68" s="79">
        <v>1598</v>
      </c>
      <c r="E68" s="79">
        <v>1465</v>
      </c>
      <c r="F68" s="79">
        <v>1666</v>
      </c>
      <c r="G68" s="79">
        <v>1302</v>
      </c>
      <c r="H68" s="79">
        <v>1148</v>
      </c>
      <c r="I68" s="79">
        <v>1075</v>
      </c>
      <c r="J68" s="79">
        <v>890</v>
      </c>
      <c r="K68" s="79">
        <v>1031</v>
      </c>
      <c r="L68" s="79">
        <v>1025</v>
      </c>
      <c r="M68" s="79">
        <v>894</v>
      </c>
      <c r="N68" s="79">
        <v>828</v>
      </c>
      <c r="O68" s="98">
        <f>Sentencing_SummaryOffences_CourtSexAgeSentenceType[[#This Row],[2025 '[Note 15']]]/Sentencing_SummaryOffences_CourtSexAgeSentenceType[[#This Row],[2015]]-1</f>
        <v>-0.48185231539424278</v>
      </c>
      <c r="P68" s="99">
        <f>Sentencing_SummaryOffences_CourtSexAgeSentenceType[[#This Row],[2025 '[Note 15']]]/Sentencing_SummaryOffences_CourtSexAgeSentenceType[[#This Row],[2024]]-1</f>
        <v>-7.3825503355704702E-2</v>
      </c>
    </row>
    <row r="69" spans="1:16" ht="15" customHeight="1" x14ac:dyDescent="0.2">
      <c r="A69" s="13" t="s">
        <v>109</v>
      </c>
      <c r="B69" s="13" t="s">
        <v>113</v>
      </c>
      <c r="C69" s="13" t="s">
        <v>104</v>
      </c>
      <c r="D69" s="79">
        <v>376</v>
      </c>
      <c r="E69" s="79">
        <v>320</v>
      </c>
      <c r="F69" s="79">
        <v>212</v>
      </c>
      <c r="G69" s="79">
        <v>154</v>
      </c>
      <c r="H69" s="79">
        <v>132</v>
      </c>
      <c r="I69" s="79">
        <v>100</v>
      </c>
      <c r="J69" s="79">
        <v>51</v>
      </c>
      <c r="K69" s="79">
        <v>64</v>
      </c>
      <c r="L69" s="79">
        <v>61</v>
      </c>
      <c r="M69" s="79">
        <v>62</v>
      </c>
      <c r="N69" s="79">
        <v>64</v>
      </c>
      <c r="O69" s="98">
        <f>Sentencing_SummaryOffences_CourtSexAgeSentenceType[[#This Row],[2025 '[Note 15']]]/Sentencing_SummaryOffences_CourtSexAgeSentenceType[[#This Row],[2015]]-1</f>
        <v>-0.82978723404255317</v>
      </c>
      <c r="P69" s="99">
        <f>Sentencing_SummaryOffences_CourtSexAgeSentenceType[[#This Row],[2025 '[Note 15']]]/Sentencing_SummaryOffences_CourtSexAgeSentenceType[[#This Row],[2024]]-1</f>
        <v>3.2258064516129004E-2</v>
      </c>
    </row>
    <row r="70" spans="1:16" ht="15" customHeight="1" x14ac:dyDescent="0.2">
      <c r="A70" s="13" t="s">
        <v>109</v>
      </c>
      <c r="B70" s="13" t="s">
        <v>113</v>
      </c>
      <c r="C70" s="13" t="s">
        <v>105</v>
      </c>
      <c r="D70" s="79">
        <v>1713</v>
      </c>
      <c r="E70" s="79">
        <v>1723</v>
      </c>
      <c r="F70" s="79">
        <v>1554</v>
      </c>
      <c r="G70" s="79">
        <v>1235</v>
      </c>
      <c r="H70" s="79">
        <v>1117</v>
      </c>
      <c r="I70" s="79">
        <v>790</v>
      </c>
      <c r="J70" s="79">
        <v>590</v>
      </c>
      <c r="K70" s="79">
        <v>586</v>
      </c>
      <c r="L70" s="79">
        <v>599</v>
      </c>
      <c r="M70" s="79">
        <v>619</v>
      </c>
      <c r="N70" s="79">
        <v>601</v>
      </c>
      <c r="O70" s="98">
        <f>Sentencing_SummaryOffences_CourtSexAgeSentenceType[[#This Row],[2025 '[Note 15']]]/Sentencing_SummaryOffences_CourtSexAgeSentenceType[[#This Row],[2015]]-1</f>
        <v>-0.64915353181552837</v>
      </c>
      <c r="P70" s="99">
        <f>Sentencing_SummaryOffences_CourtSexAgeSentenceType[[#This Row],[2025 '[Note 15']]]/Sentencing_SummaryOffences_CourtSexAgeSentenceType[[#This Row],[2024]]-1</f>
        <v>-2.9079159935379684E-2</v>
      </c>
    </row>
    <row r="71" spans="1:16" ht="15" customHeight="1" x14ac:dyDescent="0.2">
      <c r="A71" s="13" t="s">
        <v>109</v>
      </c>
      <c r="B71" s="13" t="s">
        <v>113</v>
      </c>
      <c r="C71" s="13" t="s">
        <v>177</v>
      </c>
      <c r="D71" s="79">
        <v>285</v>
      </c>
      <c r="E71" s="79">
        <v>218</v>
      </c>
      <c r="F71" s="79">
        <v>208</v>
      </c>
      <c r="G71" s="79">
        <v>101</v>
      </c>
      <c r="H71" s="79">
        <v>80</v>
      </c>
      <c r="I71" s="79">
        <v>79</v>
      </c>
      <c r="J71" s="79">
        <v>48</v>
      </c>
      <c r="K71" s="79">
        <v>48</v>
      </c>
      <c r="L71" s="79">
        <v>86</v>
      </c>
      <c r="M71" s="79">
        <v>77</v>
      </c>
      <c r="N71" s="79">
        <v>103</v>
      </c>
      <c r="O71" s="98">
        <f>Sentencing_SummaryOffences_CourtSexAgeSentenceType[[#This Row],[2025 '[Note 15']]]/Sentencing_SummaryOffences_CourtSexAgeSentenceType[[#This Row],[2015]]-1</f>
        <v>-0.63859649122807016</v>
      </c>
      <c r="P71" s="99">
        <f>Sentencing_SummaryOffences_CourtSexAgeSentenceType[[#This Row],[2025 '[Note 15']]]/Sentencing_SummaryOffences_CourtSexAgeSentenceType[[#This Row],[2024]]-1</f>
        <v>0.33766233766233755</v>
      </c>
    </row>
    <row r="72" spans="1:16" ht="15" customHeight="1" x14ac:dyDescent="0.2">
      <c r="A72" s="13" t="s">
        <v>109</v>
      </c>
      <c r="B72" s="13" t="s">
        <v>113</v>
      </c>
      <c r="C72" s="13" t="s">
        <v>106</v>
      </c>
      <c r="D72" s="79">
        <v>91</v>
      </c>
      <c r="E72" s="79">
        <v>99</v>
      </c>
      <c r="F72" s="79">
        <v>106</v>
      </c>
      <c r="G72" s="79">
        <v>65</v>
      </c>
      <c r="H72" s="79">
        <v>58</v>
      </c>
      <c r="I72" s="79">
        <v>42</v>
      </c>
      <c r="J72" s="79">
        <v>18</v>
      </c>
      <c r="K72" s="79">
        <v>21</v>
      </c>
      <c r="L72" s="79">
        <v>27</v>
      </c>
      <c r="M72" s="79">
        <v>21</v>
      </c>
      <c r="N72" s="79">
        <v>19</v>
      </c>
      <c r="O72" s="98">
        <f>Sentencing_SummaryOffences_CourtSexAgeSentenceType[[#This Row],[2025 '[Note 15']]]/Sentencing_SummaryOffences_CourtSexAgeSentenceType[[#This Row],[2015]]-1</f>
        <v>-0.79120879120879117</v>
      </c>
      <c r="P72" s="99">
        <f>Sentencing_SummaryOffences_CourtSexAgeSentenceType[[#This Row],[2025 '[Note 15']]]/Sentencing_SummaryOffences_CourtSexAgeSentenceType[[#This Row],[2024]]-1</f>
        <v>-9.5238095238095233E-2</v>
      </c>
    </row>
    <row r="73" spans="1:16" ht="15" customHeight="1" x14ac:dyDescent="0.2">
      <c r="A73" s="69" t="s">
        <v>109</v>
      </c>
      <c r="B73" s="69" t="s">
        <v>113</v>
      </c>
      <c r="C73" s="69" t="s">
        <v>178</v>
      </c>
      <c r="D73" s="83">
        <v>0</v>
      </c>
      <c r="E73" s="83">
        <v>0</v>
      </c>
      <c r="F73" s="83">
        <v>0</v>
      </c>
      <c r="G73" s="83">
        <v>0</v>
      </c>
      <c r="H73" s="83">
        <v>0</v>
      </c>
      <c r="I73" s="83">
        <v>0</v>
      </c>
      <c r="J73" s="83">
        <v>0</v>
      </c>
      <c r="K73" s="83">
        <v>0</v>
      </c>
      <c r="L73" s="83">
        <v>0</v>
      </c>
      <c r="M73" s="83">
        <v>0</v>
      </c>
      <c r="N73" s="83">
        <v>0</v>
      </c>
      <c r="O73" s="100" t="s">
        <v>101</v>
      </c>
      <c r="P73" s="100" t="s">
        <v>101</v>
      </c>
    </row>
    <row r="74" spans="1:16" s="28" customFormat="1" ht="15" customHeight="1" x14ac:dyDescent="0.2">
      <c r="A74" s="78" t="s">
        <v>109</v>
      </c>
      <c r="B74" s="78" t="s">
        <v>113</v>
      </c>
      <c r="C74" s="78" t="s">
        <v>107</v>
      </c>
      <c r="D74" s="101">
        <v>11395</v>
      </c>
      <c r="E74" s="101">
        <v>10702</v>
      </c>
      <c r="F74" s="101">
        <v>9939</v>
      </c>
      <c r="G74" s="101">
        <v>7148</v>
      </c>
      <c r="H74" s="101">
        <v>5687</v>
      </c>
      <c r="I74" s="101">
        <v>4493</v>
      </c>
      <c r="J74" s="101">
        <v>3156</v>
      </c>
      <c r="K74" s="101">
        <v>3206</v>
      </c>
      <c r="L74" s="101">
        <v>3426</v>
      </c>
      <c r="M74" s="101">
        <v>3225</v>
      </c>
      <c r="N74" s="101">
        <v>3040</v>
      </c>
      <c r="O74" s="102">
        <f>Sentencing_SummaryOffences_CourtSexAgeSentenceType[[#This Row],[2025 '[Note 15']]]/Sentencing_SummaryOffences_CourtSexAgeSentenceType[[#This Row],[2015]]-1</f>
        <v>-0.73321632294866168</v>
      </c>
      <c r="P74" s="103">
        <f>Sentencing_SummaryOffences_CourtSexAgeSentenceType[[#This Row],[2025 '[Note 15']]]/Sentencing_SummaryOffences_CourtSexAgeSentenceType[[#This Row],[2024]]-1</f>
        <v>-5.7364341085271331E-2</v>
      </c>
    </row>
    <row r="75" spans="1:16" s="28" customFormat="1" ht="15" customHeight="1" x14ac:dyDescent="0.2">
      <c r="A75" s="13" t="s">
        <v>109</v>
      </c>
      <c r="B75" s="13" t="s">
        <v>114</v>
      </c>
      <c r="C75" s="13" t="s">
        <v>173</v>
      </c>
      <c r="D75" s="79">
        <v>19</v>
      </c>
      <c r="E75" s="79">
        <v>14</v>
      </c>
      <c r="F75" s="79">
        <v>9</v>
      </c>
      <c r="G75" s="79">
        <v>13</v>
      </c>
      <c r="H75" s="79">
        <v>7</v>
      </c>
      <c r="I75" s="79">
        <v>12</v>
      </c>
      <c r="J75" s="79">
        <v>3</v>
      </c>
      <c r="K75" s="79">
        <v>1</v>
      </c>
      <c r="L75" s="79">
        <v>1</v>
      </c>
      <c r="M75" s="79">
        <v>0</v>
      </c>
      <c r="N75" s="79">
        <v>0</v>
      </c>
      <c r="O75" s="96">
        <f>Sentencing_SummaryOffences_CourtSexAgeSentenceType[[#This Row],[2025 '[Note 15']]]/Sentencing_SummaryOffences_CourtSexAgeSentenceType[[#This Row],[2015]]-1</f>
        <v>-1</v>
      </c>
      <c r="P75" s="97" t="s">
        <v>101</v>
      </c>
    </row>
    <row r="76" spans="1:16" s="28" customFormat="1" ht="15" customHeight="1" x14ac:dyDescent="0.2">
      <c r="A76" s="13" t="s">
        <v>109</v>
      </c>
      <c r="B76" s="13" t="s">
        <v>114</v>
      </c>
      <c r="C76" s="13" t="s">
        <v>174</v>
      </c>
      <c r="D76" s="79">
        <v>0</v>
      </c>
      <c r="E76" s="79">
        <v>0</v>
      </c>
      <c r="F76" s="79">
        <v>0</v>
      </c>
      <c r="G76" s="79">
        <v>1</v>
      </c>
      <c r="H76" s="79">
        <v>0</v>
      </c>
      <c r="I76" s="79">
        <v>0</v>
      </c>
      <c r="J76" s="79">
        <v>0</v>
      </c>
      <c r="K76" s="79">
        <v>0</v>
      </c>
      <c r="L76" s="79">
        <v>0</v>
      </c>
      <c r="M76" s="79">
        <v>0</v>
      </c>
      <c r="N76" s="79">
        <v>0</v>
      </c>
      <c r="O76" s="98" t="s">
        <v>101</v>
      </c>
      <c r="P76" s="98" t="s">
        <v>101</v>
      </c>
    </row>
    <row r="77" spans="1:16" s="28" customFormat="1" ht="15" customHeight="1" x14ac:dyDescent="0.2">
      <c r="A77" s="13" t="s">
        <v>109</v>
      </c>
      <c r="B77" s="13" t="s">
        <v>114</v>
      </c>
      <c r="C77" s="13" t="s">
        <v>175</v>
      </c>
      <c r="D77" s="79">
        <v>1645</v>
      </c>
      <c r="E77" s="79">
        <v>1626</v>
      </c>
      <c r="F77" s="79">
        <v>1413</v>
      </c>
      <c r="G77" s="79">
        <v>1055</v>
      </c>
      <c r="H77" s="79">
        <v>789</v>
      </c>
      <c r="I77" s="79">
        <v>564</v>
      </c>
      <c r="J77" s="79">
        <v>285</v>
      </c>
      <c r="K77" s="79">
        <v>306</v>
      </c>
      <c r="L77" s="79">
        <v>322</v>
      </c>
      <c r="M77" s="79">
        <v>398</v>
      </c>
      <c r="N77" s="79">
        <v>366</v>
      </c>
      <c r="O77" s="98">
        <f>Sentencing_SummaryOffences_CourtSexAgeSentenceType[[#This Row],[2025 '[Note 15']]]/Sentencing_SummaryOffences_CourtSexAgeSentenceType[[#This Row],[2015]]-1</f>
        <v>-0.77750759878419451</v>
      </c>
      <c r="P77" s="99">
        <f>Sentencing_SummaryOffences_CourtSexAgeSentenceType[[#This Row],[2025 '[Note 15']]]/Sentencing_SummaryOffences_CourtSexAgeSentenceType[[#This Row],[2024]]-1</f>
        <v>-8.0402010050251271E-2</v>
      </c>
    </row>
    <row r="78" spans="1:16" s="28" customFormat="1" ht="15" customHeight="1" x14ac:dyDescent="0.2">
      <c r="A78" s="13" t="s">
        <v>109</v>
      </c>
      <c r="B78" s="13" t="s">
        <v>114</v>
      </c>
      <c r="C78" s="13" t="s">
        <v>103</v>
      </c>
      <c r="D78" s="79">
        <v>163</v>
      </c>
      <c r="E78" s="79">
        <v>170</v>
      </c>
      <c r="F78" s="79">
        <v>137</v>
      </c>
      <c r="G78" s="79">
        <v>128</v>
      </c>
      <c r="H78" s="79">
        <v>119</v>
      </c>
      <c r="I78" s="79">
        <v>106</v>
      </c>
      <c r="J78" s="79">
        <v>55</v>
      </c>
      <c r="K78" s="79">
        <v>72</v>
      </c>
      <c r="L78" s="79">
        <v>72</v>
      </c>
      <c r="M78" s="79">
        <v>53</v>
      </c>
      <c r="N78" s="79">
        <v>47</v>
      </c>
      <c r="O78" s="98">
        <f>Sentencing_SummaryOffences_CourtSexAgeSentenceType[[#This Row],[2025 '[Note 15']]]/Sentencing_SummaryOffences_CourtSexAgeSentenceType[[#This Row],[2015]]-1</f>
        <v>-0.71165644171779141</v>
      </c>
      <c r="P78" s="99">
        <f>Sentencing_SummaryOffences_CourtSexAgeSentenceType[[#This Row],[2025 '[Note 15']]]/Sentencing_SummaryOffences_CourtSexAgeSentenceType[[#This Row],[2024]]-1</f>
        <v>-0.1132075471698113</v>
      </c>
    </row>
    <row r="79" spans="1:16" s="28" customFormat="1" ht="15" customHeight="1" x14ac:dyDescent="0.2">
      <c r="A79" s="13" t="s">
        <v>109</v>
      </c>
      <c r="B79" s="13" t="s">
        <v>114</v>
      </c>
      <c r="C79" s="13" t="s">
        <v>104</v>
      </c>
      <c r="D79" s="79">
        <v>74</v>
      </c>
      <c r="E79" s="79">
        <v>71</v>
      </c>
      <c r="F79" s="79">
        <v>72</v>
      </c>
      <c r="G79" s="79">
        <v>51</v>
      </c>
      <c r="H79" s="79">
        <v>45</v>
      </c>
      <c r="I79" s="79">
        <v>32</v>
      </c>
      <c r="J79" s="79">
        <v>12</v>
      </c>
      <c r="K79" s="79">
        <v>13</v>
      </c>
      <c r="L79" s="79">
        <v>21</v>
      </c>
      <c r="M79" s="79">
        <v>15</v>
      </c>
      <c r="N79" s="79">
        <v>14</v>
      </c>
      <c r="O79" s="98">
        <f>Sentencing_SummaryOffences_CourtSexAgeSentenceType[[#This Row],[2025 '[Note 15']]]/Sentencing_SummaryOffences_CourtSexAgeSentenceType[[#This Row],[2015]]-1</f>
        <v>-0.81081081081081074</v>
      </c>
      <c r="P79" s="99">
        <f>Sentencing_SummaryOffences_CourtSexAgeSentenceType[[#This Row],[2025 '[Note 15']]]/Sentencing_SummaryOffences_CourtSexAgeSentenceType[[#This Row],[2024]]-1</f>
        <v>-6.6666666666666652E-2</v>
      </c>
    </row>
    <row r="80" spans="1:16" s="28" customFormat="1" ht="15" customHeight="1" x14ac:dyDescent="0.2">
      <c r="A80" s="13" t="s">
        <v>109</v>
      </c>
      <c r="B80" s="13" t="s">
        <v>114</v>
      </c>
      <c r="C80" s="13" t="s">
        <v>105</v>
      </c>
      <c r="D80" s="79">
        <v>351</v>
      </c>
      <c r="E80" s="79">
        <v>322</v>
      </c>
      <c r="F80" s="79">
        <v>315</v>
      </c>
      <c r="G80" s="79">
        <v>252</v>
      </c>
      <c r="H80" s="79">
        <v>258</v>
      </c>
      <c r="I80" s="79">
        <v>155</v>
      </c>
      <c r="J80" s="79">
        <v>99</v>
      </c>
      <c r="K80" s="79">
        <v>91</v>
      </c>
      <c r="L80" s="79">
        <v>78</v>
      </c>
      <c r="M80" s="79">
        <v>84</v>
      </c>
      <c r="N80" s="79">
        <v>59</v>
      </c>
      <c r="O80" s="98">
        <f>Sentencing_SummaryOffences_CourtSexAgeSentenceType[[#This Row],[2025 '[Note 15']]]/Sentencing_SummaryOffences_CourtSexAgeSentenceType[[#This Row],[2015]]-1</f>
        <v>-0.83190883190883191</v>
      </c>
      <c r="P80" s="99">
        <f>Sentencing_SummaryOffences_CourtSexAgeSentenceType[[#This Row],[2025 '[Note 15']]]/Sentencing_SummaryOffences_CourtSexAgeSentenceType[[#This Row],[2024]]-1</f>
        <v>-0.29761904761904767</v>
      </c>
    </row>
    <row r="81" spans="1:49" s="28" customFormat="1" ht="15" customHeight="1" x14ac:dyDescent="0.2">
      <c r="A81" s="13" t="s">
        <v>109</v>
      </c>
      <c r="B81" s="13" t="s">
        <v>114</v>
      </c>
      <c r="C81" s="13" t="s">
        <v>177</v>
      </c>
      <c r="D81" s="79">
        <v>26</v>
      </c>
      <c r="E81" s="79">
        <v>30</v>
      </c>
      <c r="F81" s="79">
        <v>33</v>
      </c>
      <c r="G81" s="79">
        <v>11</v>
      </c>
      <c r="H81" s="79">
        <v>9</v>
      </c>
      <c r="I81" s="79">
        <v>8</v>
      </c>
      <c r="J81" s="79">
        <v>5</v>
      </c>
      <c r="K81" s="79">
        <v>6</v>
      </c>
      <c r="L81" s="79">
        <v>7</v>
      </c>
      <c r="M81" s="79">
        <v>4</v>
      </c>
      <c r="N81" s="79">
        <v>25</v>
      </c>
      <c r="O81" s="98">
        <f>Sentencing_SummaryOffences_CourtSexAgeSentenceType[[#This Row],[2025 '[Note 15']]]/Sentencing_SummaryOffences_CourtSexAgeSentenceType[[#This Row],[2015]]-1</f>
        <v>-3.8461538461538436E-2</v>
      </c>
      <c r="P81" s="99">
        <f>Sentencing_SummaryOffences_CourtSexAgeSentenceType[[#This Row],[2025 '[Note 15']]]/Sentencing_SummaryOffences_CourtSexAgeSentenceType[[#This Row],[2024]]-1</f>
        <v>5.25</v>
      </c>
    </row>
    <row r="82" spans="1:49" s="28" customFormat="1" ht="15" customHeight="1" x14ac:dyDescent="0.2">
      <c r="A82" s="13" t="s">
        <v>109</v>
      </c>
      <c r="B82" s="13" t="s">
        <v>114</v>
      </c>
      <c r="C82" s="13" t="s">
        <v>106</v>
      </c>
      <c r="D82" s="79">
        <v>21</v>
      </c>
      <c r="E82" s="79">
        <v>19</v>
      </c>
      <c r="F82" s="79">
        <v>15</v>
      </c>
      <c r="G82" s="79">
        <v>6</v>
      </c>
      <c r="H82" s="79">
        <v>16</v>
      </c>
      <c r="I82" s="79">
        <v>6</v>
      </c>
      <c r="J82" s="79">
        <v>4</v>
      </c>
      <c r="K82" s="79">
        <v>1</v>
      </c>
      <c r="L82" s="79">
        <v>6</v>
      </c>
      <c r="M82" s="79">
        <v>1</v>
      </c>
      <c r="N82" s="79">
        <v>8</v>
      </c>
      <c r="O82" s="98">
        <f>Sentencing_SummaryOffences_CourtSexAgeSentenceType[[#This Row],[2025 '[Note 15']]]/Sentencing_SummaryOffences_CourtSexAgeSentenceType[[#This Row],[2015]]-1</f>
        <v>-0.61904761904761907</v>
      </c>
      <c r="P82" s="99">
        <f>Sentencing_SummaryOffences_CourtSexAgeSentenceType[[#This Row],[2025 '[Note 15']]]/Sentencing_SummaryOffences_CourtSexAgeSentenceType[[#This Row],[2024]]-1</f>
        <v>7</v>
      </c>
    </row>
    <row r="83" spans="1:49" s="28" customFormat="1" ht="15" customHeight="1" x14ac:dyDescent="0.2">
      <c r="A83" s="69" t="s">
        <v>109</v>
      </c>
      <c r="B83" s="69" t="s">
        <v>114</v>
      </c>
      <c r="C83" s="69" t="s">
        <v>178</v>
      </c>
      <c r="D83" s="83">
        <v>0</v>
      </c>
      <c r="E83" s="83">
        <v>0</v>
      </c>
      <c r="F83" s="83">
        <v>0</v>
      </c>
      <c r="G83" s="83">
        <v>0</v>
      </c>
      <c r="H83" s="83">
        <v>0</v>
      </c>
      <c r="I83" s="83">
        <v>0</v>
      </c>
      <c r="J83" s="83">
        <v>0</v>
      </c>
      <c r="K83" s="83">
        <v>0</v>
      </c>
      <c r="L83" s="83">
        <v>0</v>
      </c>
      <c r="M83" s="83">
        <v>0</v>
      </c>
      <c r="N83" s="83">
        <v>0</v>
      </c>
      <c r="O83" s="100" t="s">
        <v>101</v>
      </c>
      <c r="P83" s="100" t="s">
        <v>101</v>
      </c>
    </row>
    <row r="84" spans="1:49" s="28" customFormat="1" ht="15" customHeight="1" x14ac:dyDescent="0.2">
      <c r="A84" s="78" t="s">
        <v>109</v>
      </c>
      <c r="B84" s="78" t="s">
        <v>114</v>
      </c>
      <c r="C84" s="78" t="s">
        <v>107</v>
      </c>
      <c r="D84" s="101">
        <v>2299</v>
      </c>
      <c r="E84" s="101">
        <v>2252</v>
      </c>
      <c r="F84" s="101">
        <v>1994</v>
      </c>
      <c r="G84" s="101">
        <v>1517</v>
      </c>
      <c r="H84" s="101">
        <v>1243</v>
      </c>
      <c r="I84" s="101">
        <v>883</v>
      </c>
      <c r="J84" s="101">
        <v>463</v>
      </c>
      <c r="K84" s="101">
        <v>490</v>
      </c>
      <c r="L84" s="101">
        <v>507</v>
      </c>
      <c r="M84" s="101">
        <v>555</v>
      </c>
      <c r="N84" s="101">
        <v>519</v>
      </c>
      <c r="O84" s="102">
        <f>Sentencing_SummaryOffences_CourtSexAgeSentenceType[[#This Row],[2025 '[Note 15']]]/Sentencing_SummaryOffences_CourtSexAgeSentenceType[[#This Row],[2015]]-1</f>
        <v>-0.7742496737712049</v>
      </c>
      <c r="P84" s="103">
        <f>Sentencing_SummaryOffences_CourtSexAgeSentenceType[[#This Row],[2025 '[Note 15']]]/Sentencing_SummaryOffences_CourtSexAgeSentenceType[[#This Row],[2024]]-1</f>
        <v>-6.4864864864864868E-2</v>
      </c>
    </row>
    <row r="85" spans="1:49" ht="15" customHeight="1" x14ac:dyDescent="0.2">
      <c r="A85" s="13" t="s">
        <v>109</v>
      </c>
      <c r="B85" s="13" t="s">
        <v>115</v>
      </c>
      <c r="C85" s="13" t="s">
        <v>173</v>
      </c>
      <c r="D85" s="79">
        <v>4</v>
      </c>
      <c r="E85" s="79">
        <v>6</v>
      </c>
      <c r="F85" s="79">
        <v>4</v>
      </c>
      <c r="G85" s="79">
        <v>8</v>
      </c>
      <c r="H85" s="79">
        <v>2</v>
      </c>
      <c r="I85" s="79">
        <v>4</v>
      </c>
      <c r="J85" s="79">
        <v>3</v>
      </c>
      <c r="K85" s="79">
        <v>0</v>
      </c>
      <c r="L85" s="79">
        <v>1</v>
      </c>
      <c r="M85" s="79">
        <v>4</v>
      </c>
      <c r="N85" s="79">
        <v>4</v>
      </c>
      <c r="O85" s="96">
        <f>Sentencing_SummaryOffences_CourtSexAgeSentenceType[[#This Row],[2025 '[Note 15']]]/Sentencing_SummaryOffences_CourtSexAgeSentenceType[[#This Row],[2015]]-1</f>
        <v>0</v>
      </c>
      <c r="P85" s="97">
        <f>Sentencing_SummaryOffences_CourtSexAgeSentenceType[[#This Row],[2025 '[Note 15']]]/Sentencing_SummaryOffences_CourtSexAgeSentenceType[[#This Row],[2024]]-1</f>
        <v>0</v>
      </c>
    </row>
    <row r="86" spans="1:49" ht="15" customHeight="1" x14ac:dyDescent="0.2">
      <c r="A86" s="13" t="s">
        <v>109</v>
      </c>
      <c r="B86" s="13" t="s">
        <v>115</v>
      </c>
      <c r="C86" s="13" t="s">
        <v>174</v>
      </c>
      <c r="D86" s="79">
        <v>0</v>
      </c>
      <c r="E86" s="79">
        <v>0</v>
      </c>
      <c r="F86" s="79">
        <v>0</v>
      </c>
      <c r="G86" s="79">
        <v>0</v>
      </c>
      <c r="H86" s="79">
        <v>0</v>
      </c>
      <c r="I86" s="79">
        <v>0</v>
      </c>
      <c r="J86" s="79">
        <v>0</v>
      </c>
      <c r="K86" s="79">
        <v>0</v>
      </c>
      <c r="L86" s="79">
        <v>0</v>
      </c>
      <c r="M86" s="79">
        <v>0</v>
      </c>
      <c r="N86" s="79">
        <v>0</v>
      </c>
      <c r="O86" s="98" t="s">
        <v>101</v>
      </c>
      <c r="P86" s="98" t="s">
        <v>101</v>
      </c>
    </row>
    <row r="87" spans="1:49" ht="15" customHeight="1" x14ac:dyDescent="0.2">
      <c r="A87" s="13" t="s">
        <v>109</v>
      </c>
      <c r="B87" s="13" t="s">
        <v>115</v>
      </c>
      <c r="C87" s="13" t="s">
        <v>175</v>
      </c>
      <c r="D87" s="79">
        <v>85</v>
      </c>
      <c r="E87" s="79">
        <v>97</v>
      </c>
      <c r="F87" s="79">
        <v>94</v>
      </c>
      <c r="G87" s="79">
        <v>89</v>
      </c>
      <c r="H87" s="79">
        <v>77</v>
      </c>
      <c r="I87" s="79">
        <v>60</v>
      </c>
      <c r="J87" s="79">
        <v>40</v>
      </c>
      <c r="K87" s="79">
        <v>46</v>
      </c>
      <c r="L87" s="79">
        <v>55</v>
      </c>
      <c r="M87" s="79">
        <v>73</v>
      </c>
      <c r="N87" s="79">
        <v>35</v>
      </c>
      <c r="O87" s="98">
        <f>Sentencing_SummaryOffences_CourtSexAgeSentenceType[[#This Row],[2025 '[Note 15']]]/Sentencing_SummaryOffences_CourtSexAgeSentenceType[[#This Row],[2015]]-1</f>
        <v>-0.58823529411764708</v>
      </c>
      <c r="P87" s="99">
        <f>Sentencing_SummaryOffences_CourtSexAgeSentenceType[[#This Row],[2025 '[Note 15']]]/Sentencing_SummaryOffences_CourtSexAgeSentenceType[[#This Row],[2024]]-1</f>
        <v>-0.52054794520547953</v>
      </c>
    </row>
    <row r="88" spans="1:49" ht="15" customHeight="1" x14ac:dyDescent="0.2">
      <c r="A88" s="13" t="s">
        <v>109</v>
      </c>
      <c r="B88" s="13" t="s">
        <v>115</v>
      </c>
      <c r="C88" s="13" t="s">
        <v>103</v>
      </c>
      <c r="D88" s="79">
        <v>57</v>
      </c>
      <c r="E88" s="79">
        <v>60</v>
      </c>
      <c r="F88" s="79">
        <v>59</v>
      </c>
      <c r="G88" s="79">
        <v>39</v>
      </c>
      <c r="H88" s="79">
        <v>48</v>
      </c>
      <c r="I88" s="79">
        <v>44</v>
      </c>
      <c r="J88" s="79">
        <v>27</v>
      </c>
      <c r="K88" s="79">
        <v>51</v>
      </c>
      <c r="L88" s="79">
        <v>81</v>
      </c>
      <c r="M88" s="79">
        <v>87</v>
      </c>
      <c r="N88" s="79">
        <v>66</v>
      </c>
      <c r="O88" s="98">
        <f>Sentencing_SummaryOffences_CourtSexAgeSentenceType[[#This Row],[2025 '[Note 15']]]/Sentencing_SummaryOffences_CourtSexAgeSentenceType[[#This Row],[2015]]-1</f>
        <v>0.15789473684210531</v>
      </c>
      <c r="P88" s="99">
        <f>Sentencing_SummaryOffences_CourtSexAgeSentenceType[[#This Row],[2025 '[Note 15']]]/Sentencing_SummaryOffences_CourtSexAgeSentenceType[[#This Row],[2024]]-1</f>
        <v>-0.24137931034482762</v>
      </c>
    </row>
    <row r="89" spans="1:49" ht="15" customHeight="1" x14ac:dyDescent="0.2">
      <c r="A89" s="13" t="s">
        <v>109</v>
      </c>
      <c r="B89" s="13" t="s">
        <v>115</v>
      </c>
      <c r="C89" s="13" t="s">
        <v>104</v>
      </c>
      <c r="D89" s="79">
        <v>6</v>
      </c>
      <c r="E89" s="79">
        <v>3</v>
      </c>
      <c r="F89" s="79">
        <v>4</v>
      </c>
      <c r="G89" s="79">
        <v>6</v>
      </c>
      <c r="H89" s="79">
        <v>3</v>
      </c>
      <c r="I89" s="79">
        <v>6</v>
      </c>
      <c r="J89" s="79">
        <v>1</v>
      </c>
      <c r="K89" s="79">
        <v>4</v>
      </c>
      <c r="L89" s="79">
        <v>2</v>
      </c>
      <c r="M89" s="79">
        <v>5</v>
      </c>
      <c r="N89" s="79">
        <v>3</v>
      </c>
      <c r="O89" s="98">
        <f>Sentencing_SummaryOffences_CourtSexAgeSentenceType[[#This Row],[2025 '[Note 15']]]/Sentencing_SummaryOffences_CourtSexAgeSentenceType[[#This Row],[2015]]-1</f>
        <v>-0.5</v>
      </c>
      <c r="P89" s="99">
        <f>Sentencing_SummaryOffences_CourtSexAgeSentenceType[[#This Row],[2025 '[Note 15']]]/Sentencing_SummaryOffences_CourtSexAgeSentenceType[[#This Row],[2024]]-1</f>
        <v>-0.4</v>
      </c>
    </row>
    <row r="90" spans="1:49" ht="15" customHeight="1" x14ac:dyDescent="0.2">
      <c r="A90" s="13" t="s">
        <v>109</v>
      </c>
      <c r="B90" s="13" t="s">
        <v>115</v>
      </c>
      <c r="C90" s="13" t="s">
        <v>105</v>
      </c>
      <c r="D90" s="79">
        <v>31</v>
      </c>
      <c r="E90" s="79">
        <v>31</v>
      </c>
      <c r="F90" s="79">
        <v>24</v>
      </c>
      <c r="G90" s="79">
        <v>28</v>
      </c>
      <c r="H90" s="79">
        <v>21</v>
      </c>
      <c r="I90" s="79">
        <v>23</v>
      </c>
      <c r="J90" s="79">
        <v>16</v>
      </c>
      <c r="K90" s="79">
        <v>36</v>
      </c>
      <c r="L90" s="79">
        <v>40</v>
      </c>
      <c r="M90" s="79">
        <v>63</v>
      </c>
      <c r="N90" s="79">
        <v>76</v>
      </c>
      <c r="O90" s="98">
        <f>Sentencing_SummaryOffences_CourtSexAgeSentenceType[[#This Row],[2025 '[Note 15']]]/Sentencing_SummaryOffences_CourtSexAgeSentenceType[[#This Row],[2015]]-1</f>
        <v>1.4516129032258065</v>
      </c>
      <c r="P90" s="99">
        <f>Sentencing_SummaryOffences_CourtSexAgeSentenceType[[#This Row],[2025 '[Note 15']]]/Sentencing_SummaryOffences_CourtSexAgeSentenceType[[#This Row],[2024]]-1</f>
        <v>0.20634920634920628</v>
      </c>
    </row>
    <row r="91" spans="1:49" ht="15" customHeight="1" x14ac:dyDescent="0.2">
      <c r="A91" s="13" t="s">
        <v>109</v>
      </c>
      <c r="B91" s="13" t="s">
        <v>115</v>
      </c>
      <c r="C91" s="13" t="s">
        <v>177</v>
      </c>
      <c r="D91" s="79">
        <v>12</v>
      </c>
      <c r="E91" s="79">
        <v>25</v>
      </c>
      <c r="F91" s="79">
        <v>12</v>
      </c>
      <c r="G91" s="79">
        <v>1</v>
      </c>
      <c r="H91" s="79">
        <v>0</v>
      </c>
      <c r="I91" s="79">
        <v>7</v>
      </c>
      <c r="J91" s="79">
        <v>2</v>
      </c>
      <c r="K91" s="79">
        <v>4</v>
      </c>
      <c r="L91" s="79">
        <v>3</v>
      </c>
      <c r="M91" s="79">
        <v>6</v>
      </c>
      <c r="N91" s="79">
        <v>10</v>
      </c>
      <c r="O91" s="98">
        <f>Sentencing_SummaryOffences_CourtSexAgeSentenceType[[#This Row],[2025 '[Note 15']]]/Sentencing_SummaryOffences_CourtSexAgeSentenceType[[#This Row],[2015]]-1</f>
        <v>-0.16666666666666663</v>
      </c>
      <c r="P91" s="99">
        <f>Sentencing_SummaryOffences_CourtSexAgeSentenceType[[#This Row],[2025 '[Note 15']]]/Sentencing_SummaryOffences_CourtSexAgeSentenceType[[#This Row],[2024]]-1</f>
        <v>0.66666666666666674</v>
      </c>
    </row>
    <row r="92" spans="1:49" ht="15" customHeight="1" x14ac:dyDescent="0.2">
      <c r="A92" s="13" t="s">
        <v>109</v>
      </c>
      <c r="B92" s="13" t="s">
        <v>115</v>
      </c>
      <c r="C92" s="13" t="s">
        <v>106</v>
      </c>
      <c r="D92" s="79">
        <v>0</v>
      </c>
      <c r="E92" s="79">
        <v>0</v>
      </c>
      <c r="F92" s="79">
        <v>2</v>
      </c>
      <c r="G92" s="79">
        <v>2</v>
      </c>
      <c r="H92" s="79">
        <v>1</v>
      </c>
      <c r="I92" s="79">
        <v>2</v>
      </c>
      <c r="J92" s="79">
        <v>2</v>
      </c>
      <c r="K92" s="79">
        <v>0</v>
      </c>
      <c r="L92" s="79">
        <v>3</v>
      </c>
      <c r="M92" s="79">
        <v>3</v>
      </c>
      <c r="N92" s="79">
        <v>0</v>
      </c>
      <c r="O92" s="98" t="s">
        <v>101</v>
      </c>
      <c r="P92" s="99">
        <f>Sentencing_SummaryOffences_CourtSexAgeSentenceType[[#This Row],[2025 '[Note 15']]]/Sentencing_SummaryOffences_CourtSexAgeSentenceType[[#This Row],[2024]]-1</f>
        <v>-1</v>
      </c>
    </row>
    <row r="93" spans="1:49" ht="15" customHeight="1" x14ac:dyDescent="0.2">
      <c r="A93" s="69" t="s">
        <v>109</v>
      </c>
      <c r="B93" s="69" t="s">
        <v>115</v>
      </c>
      <c r="C93" s="69" t="s">
        <v>178</v>
      </c>
      <c r="D93" s="83">
        <v>0</v>
      </c>
      <c r="E93" s="83">
        <v>0</v>
      </c>
      <c r="F93" s="83">
        <v>0</v>
      </c>
      <c r="G93" s="83">
        <v>0</v>
      </c>
      <c r="H93" s="83">
        <v>0</v>
      </c>
      <c r="I93" s="83">
        <v>0</v>
      </c>
      <c r="J93" s="83">
        <v>0</v>
      </c>
      <c r="K93" s="83">
        <v>0</v>
      </c>
      <c r="L93" s="83">
        <v>0</v>
      </c>
      <c r="M93" s="83">
        <v>0</v>
      </c>
      <c r="N93" s="83">
        <v>0</v>
      </c>
      <c r="O93" s="100" t="s">
        <v>101</v>
      </c>
      <c r="P93" s="100" t="s">
        <v>101</v>
      </c>
    </row>
    <row r="94" spans="1:49" s="28" customFormat="1" ht="15" customHeight="1" x14ac:dyDescent="0.2">
      <c r="A94" s="78" t="s">
        <v>109</v>
      </c>
      <c r="B94" s="78" t="s">
        <v>115</v>
      </c>
      <c r="C94" s="78" t="s">
        <v>107</v>
      </c>
      <c r="D94" s="101">
        <v>195</v>
      </c>
      <c r="E94" s="101">
        <v>222</v>
      </c>
      <c r="F94" s="101">
        <v>199</v>
      </c>
      <c r="G94" s="101">
        <v>173</v>
      </c>
      <c r="H94" s="101">
        <v>152</v>
      </c>
      <c r="I94" s="101">
        <v>146</v>
      </c>
      <c r="J94" s="101">
        <v>91</v>
      </c>
      <c r="K94" s="101">
        <v>141</v>
      </c>
      <c r="L94" s="101">
        <v>185</v>
      </c>
      <c r="M94" s="101">
        <v>241</v>
      </c>
      <c r="N94" s="101">
        <v>194</v>
      </c>
      <c r="O94" s="102">
        <f>Sentencing_SummaryOffences_CourtSexAgeSentenceType[[#This Row],[2025 '[Note 15']]]/Sentencing_SummaryOffences_CourtSexAgeSentenceType[[#This Row],[2015]]-1</f>
        <v>-5.12820512820511E-3</v>
      </c>
      <c r="P94" s="103">
        <f>Sentencing_SummaryOffences_CourtSexAgeSentenceType[[#This Row],[2025 '[Note 15']]]/Sentencing_SummaryOffences_CourtSexAgeSentenceType[[#This Row],[2024]]-1</f>
        <v>-0.19502074688796678</v>
      </c>
    </row>
    <row r="95" spans="1:49" ht="15" x14ac:dyDescent="0.2">
      <c r="O95" s="32"/>
      <c r="P95" s="32"/>
      <c r="Q95" s="32"/>
      <c r="R95" s="32"/>
      <c r="S95" s="32"/>
      <c r="T95" s="32"/>
      <c r="U95" s="32"/>
      <c r="V95" s="32"/>
      <c r="W95" s="32"/>
      <c r="X95" s="32"/>
      <c r="Y95" s="32"/>
      <c r="Z95" s="32"/>
      <c r="AA95" s="32"/>
      <c r="AB95" s="32"/>
      <c r="AC95" s="32"/>
      <c r="AD95" s="32"/>
      <c r="AE95" s="32"/>
      <c r="AF95" s="32"/>
      <c r="AG95" s="32"/>
      <c r="AH95" s="32"/>
      <c r="AI95" s="32"/>
      <c r="AJ95" s="32"/>
      <c r="AK95" s="32"/>
      <c r="AL95" s="32"/>
      <c r="AM95" s="32"/>
      <c r="AN95" s="32"/>
      <c r="AO95" s="32"/>
      <c r="AP95" s="32"/>
      <c r="AQ95" s="32"/>
      <c r="AR95" s="32"/>
      <c r="AS95" s="32"/>
      <c r="AT95" s="32"/>
      <c r="AU95" s="32"/>
      <c r="AV95" s="32"/>
      <c r="AW95" s="32"/>
    </row>
    <row r="96" spans="1:49" ht="15" x14ac:dyDescent="0.2">
      <c r="O96" s="32"/>
      <c r="P96" s="32"/>
      <c r="Q96" s="32"/>
      <c r="R96" s="32"/>
      <c r="S96" s="32"/>
      <c r="T96" s="32"/>
      <c r="U96" s="32"/>
      <c r="V96" s="32"/>
      <c r="W96" s="32"/>
      <c r="X96" s="32"/>
      <c r="Y96" s="32"/>
      <c r="Z96" s="32"/>
      <c r="AA96" s="32"/>
      <c r="AB96" s="32"/>
      <c r="AC96" s="32"/>
      <c r="AD96" s="32"/>
      <c r="AE96" s="32"/>
      <c r="AF96" s="32"/>
      <c r="AG96" s="32"/>
      <c r="AH96" s="32"/>
      <c r="AI96" s="32"/>
      <c r="AJ96" s="32"/>
      <c r="AK96" s="32"/>
      <c r="AL96" s="32"/>
      <c r="AM96" s="32"/>
      <c r="AN96" s="32"/>
      <c r="AO96" s="32"/>
      <c r="AP96" s="32"/>
      <c r="AQ96" s="32"/>
      <c r="AR96" s="32"/>
      <c r="AS96" s="32"/>
      <c r="AT96" s="32"/>
      <c r="AU96" s="32"/>
      <c r="AV96" s="32"/>
      <c r="AW96" s="32"/>
    </row>
  </sheetData>
  <pageMargins left="0.70000000000000007" right="0.70000000000000007" top="0.75" bottom="0.75" header="0.30000000000000004" footer="0.30000000000000004"/>
  <pageSetup paperSize="9" fitToWidth="0" fitToHeight="0" orientation="portrait" r:id="rId1"/>
  <ignoredErrors>
    <ignoredError sqref="O6 O13 O16 O23 O26 O33 O36 O93 O86 O83 O76 O73 O66 O63 O62 O56 O43 O46 O53 P6 P13 P16 P23 P26 P33 P36 P93 P86 P83 P76 P73 P66 P63 P62 P56 P43 P46 P53" calculatedColumn="1"/>
  </ignoredError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84759-A850-4832-95DC-27BEDAD5292F}">
  <dimension ref="A1:P64"/>
  <sheetViews>
    <sheetView workbookViewId="0"/>
  </sheetViews>
  <sheetFormatPr defaultColWidth="7.33203125" defaultRowHeight="14.25" x14ac:dyDescent="0.2"/>
  <cols>
    <col min="1" max="1" width="21.33203125" style="6" customWidth="1"/>
    <col min="2" max="2" width="12.33203125" style="6" customWidth="1"/>
    <col min="3" max="3" width="36.5546875" style="21" bestFit="1" customWidth="1"/>
    <col min="4" max="10" width="7.33203125" style="21" customWidth="1"/>
    <col min="11" max="14" width="7.33203125" style="6"/>
    <col min="15" max="16" width="10.44140625" style="6" customWidth="1"/>
    <col min="17" max="16384" width="7.33203125" style="6"/>
  </cols>
  <sheetData>
    <row r="1" spans="1:16" ht="15.75" x14ac:dyDescent="0.25">
      <c r="A1" s="30" t="s">
        <v>183</v>
      </c>
    </row>
    <row r="2" spans="1:16" ht="15" x14ac:dyDescent="0.2">
      <c r="A2" s="22" t="s">
        <v>52</v>
      </c>
    </row>
    <row r="3" spans="1:16" ht="15" x14ac:dyDescent="0.2">
      <c r="A3" s="155" t="s">
        <v>110</v>
      </c>
    </row>
    <row r="4" spans="1:16" ht="38.25" x14ac:dyDescent="0.2">
      <c r="A4" s="31" t="s">
        <v>77</v>
      </c>
      <c r="B4" s="31" t="s">
        <v>116</v>
      </c>
      <c r="C4" s="31" t="s">
        <v>112</v>
      </c>
      <c r="D4" s="24" t="s">
        <v>54</v>
      </c>
      <c r="E4" s="24" t="s">
        <v>55</v>
      </c>
      <c r="F4" s="24" t="s">
        <v>56</v>
      </c>
      <c r="G4" s="24" t="s">
        <v>57</v>
      </c>
      <c r="H4" s="24" t="s">
        <v>58</v>
      </c>
      <c r="I4" s="24" t="s">
        <v>59</v>
      </c>
      <c r="J4" s="24" t="s">
        <v>171</v>
      </c>
      <c r="K4" s="24" t="s">
        <v>61</v>
      </c>
      <c r="L4" s="24" t="s">
        <v>62</v>
      </c>
      <c r="M4" s="24" t="s">
        <v>63</v>
      </c>
      <c r="N4" s="24" t="s">
        <v>172</v>
      </c>
      <c r="O4" s="25" t="s">
        <v>65</v>
      </c>
      <c r="P4" s="25" t="s">
        <v>66</v>
      </c>
    </row>
    <row r="5" spans="1:16" ht="15" customHeight="1" x14ac:dyDescent="0.2">
      <c r="A5" s="33" t="s">
        <v>99</v>
      </c>
      <c r="B5" s="33" t="s">
        <v>117</v>
      </c>
      <c r="C5" s="13" t="s">
        <v>173</v>
      </c>
      <c r="D5" s="79">
        <v>116</v>
      </c>
      <c r="E5" s="79">
        <v>91</v>
      </c>
      <c r="F5" s="79">
        <v>76</v>
      </c>
      <c r="G5" s="79">
        <v>95</v>
      </c>
      <c r="H5" s="79">
        <v>90</v>
      </c>
      <c r="I5" s="79">
        <v>65</v>
      </c>
      <c r="J5" s="79">
        <v>20</v>
      </c>
      <c r="K5" s="79">
        <v>23</v>
      </c>
      <c r="L5" s="79">
        <v>18</v>
      </c>
      <c r="M5" s="79">
        <v>36</v>
      </c>
      <c r="N5" s="79">
        <v>22</v>
      </c>
      <c r="O5" s="96">
        <f>Sentencing_Indictable_MagsCourt_Ethnicity_SentenceType4[[#This Row],[2025 '[Note 15']]]/Sentencing_Indictable_MagsCourt_Ethnicity_SentenceType4[[#This Row],[2015]]-1</f>
        <v>-0.81034482758620685</v>
      </c>
      <c r="P5" s="97">
        <f>Sentencing_Indictable_MagsCourt_Ethnicity_SentenceType4[[#This Row],[2025 '[Note 15']]]/Sentencing_Indictable_MagsCourt_Ethnicity_SentenceType4[[#This Row],[2024]]-1</f>
        <v>-0.38888888888888884</v>
      </c>
    </row>
    <row r="6" spans="1:16" ht="15" customHeight="1" x14ac:dyDescent="0.2">
      <c r="A6" s="13" t="s">
        <v>99</v>
      </c>
      <c r="B6" s="13" t="s">
        <v>117</v>
      </c>
      <c r="C6" s="13" t="s">
        <v>174</v>
      </c>
      <c r="D6" s="79">
        <v>0</v>
      </c>
      <c r="E6" s="79">
        <v>0</v>
      </c>
      <c r="F6" s="79">
        <v>0</v>
      </c>
      <c r="G6" s="79">
        <v>1</v>
      </c>
      <c r="H6" s="79">
        <v>0</v>
      </c>
      <c r="I6" s="79">
        <v>0</v>
      </c>
      <c r="J6" s="79">
        <v>0</v>
      </c>
      <c r="K6" s="79">
        <v>0</v>
      </c>
      <c r="L6" s="79">
        <v>0</v>
      </c>
      <c r="M6" s="79">
        <v>0</v>
      </c>
      <c r="N6" s="79">
        <v>1</v>
      </c>
      <c r="O6" s="98" t="s">
        <v>101</v>
      </c>
      <c r="P6" s="98" t="s">
        <v>101</v>
      </c>
    </row>
    <row r="7" spans="1:16" ht="15" customHeight="1" x14ac:dyDescent="0.2">
      <c r="A7" s="13" t="s">
        <v>99</v>
      </c>
      <c r="B7" s="13" t="s">
        <v>117</v>
      </c>
      <c r="C7" s="13" t="s">
        <v>175</v>
      </c>
      <c r="D7" s="79">
        <v>4044</v>
      </c>
      <c r="E7" s="79">
        <v>3774</v>
      </c>
      <c r="F7" s="79">
        <v>3602</v>
      </c>
      <c r="G7" s="79">
        <v>3009</v>
      </c>
      <c r="H7" s="79">
        <v>2313</v>
      </c>
      <c r="I7" s="79">
        <v>1965</v>
      </c>
      <c r="J7" s="79">
        <v>1087</v>
      </c>
      <c r="K7" s="79">
        <v>992</v>
      </c>
      <c r="L7" s="79">
        <v>1469</v>
      </c>
      <c r="M7" s="79">
        <v>1631</v>
      </c>
      <c r="N7" s="79">
        <v>1402</v>
      </c>
      <c r="O7" s="98">
        <f>Sentencing_Indictable_MagsCourt_Ethnicity_SentenceType4[[#This Row],[2025 '[Note 15']]]/Sentencing_Indictable_MagsCourt_Ethnicity_SentenceType4[[#This Row],[2015]]-1</f>
        <v>-0.6533135509396637</v>
      </c>
      <c r="P7" s="99">
        <f>Sentencing_Indictable_MagsCourt_Ethnicity_SentenceType4[[#This Row],[2025 '[Note 15']]]/Sentencing_Indictable_MagsCourt_Ethnicity_SentenceType4[[#This Row],[2024]]-1</f>
        <v>-0.14040465971796445</v>
      </c>
    </row>
    <row r="8" spans="1:16" ht="15" customHeight="1" x14ac:dyDescent="0.2">
      <c r="A8" s="13" t="s">
        <v>99</v>
      </c>
      <c r="B8" s="13" t="s">
        <v>117</v>
      </c>
      <c r="C8" s="13" t="s">
        <v>103</v>
      </c>
      <c r="D8" s="79">
        <v>54</v>
      </c>
      <c r="E8" s="79">
        <v>79</v>
      </c>
      <c r="F8" s="79">
        <v>50</v>
      </c>
      <c r="G8" s="79">
        <v>61</v>
      </c>
      <c r="H8" s="79">
        <v>38</v>
      </c>
      <c r="I8" s="79">
        <v>44</v>
      </c>
      <c r="J8" s="79">
        <v>20</v>
      </c>
      <c r="K8" s="79">
        <v>24</v>
      </c>
      <c r="L8" s="79">
        <v>35</v>
      </c>
      <c r="M8" s="79">
        <v>44</v>
      </c>
      <c r="N8" s="79">
        <v>22</v>
      </c>
      <c r="O8" s="98">
        <f>Sentencing_Indictable_MagsCourt_Ethnicity_SentenceType4[[#This Row],[2025 '[Note 15']]]/Sentencing_Indictable_MagsCourt_Ethnicity_SentenceType4[[#This Row],[2015]]-1</f>
        <v>-0.59259259259259256</v>
      </c>
      <c r="P8" s="99">
        <f>Sentencing_Indictable_MagsCourt_Ethnicity_SentenceType4[[#This Row],[2025 '[Note 15']]]/Sentencing_Indictable_MagsCourt_Ethnicity_SentenceType4[[#This Row],[2024]]-1</f>
        <v>-0.5</v>
      </c>
    </row>
    <row r="9" spans="1:16" ht="15" customHeight="1" x14ac:dyDescent="0.2">
      <c r="A9" s="13" t="s">
        <v>99</v>
      </c>
      <c r="B9" s="13" t="s">
        <v>117</v>
      </c>
      <c r="C9" s="13" t="s">
        <v>104</v>
      </c>
      <c r="D9" s="79">
        <v>162</v>
      </c>
      <c r="E9" s="79">
        <v>127</v>
      </c>
      <c r="F9" s="79">
        <v>93</v>
      </c>
      <c r="G9" s="79">
        <v>83</v>
      </c>
      <c r="H9" s="79">
        <v>55</v>
      </c>
      <c r="I9" s="79">
        <v>41</v>
      </c>
      <c r="J9" s="79">
        <v>17</v>
      </c>
      <c r="K9" s="79">
        <v>14</v>
      </c>
      <c r="L9" s="79">
        <v>19</v>
      </c>
      <c r="M9" s="79">
        <v>21</v>
      </c>
      <c r="N9" s="79">
        <v>20</v>
      </c>
      <c r="O9" s="98">
        <f>Sentencing_Indictable_MagsCourt_Ethnicity_SentenceType4[[#This Row],[2025 '[Note 15']]]/Sentencing_Indictable_MagsCourt_Ethnicity_SentenceType4[[#This Row],[2015]]-1</f>
        <v>-0.87654320987654322</v>
      </c>
      <c r="P9" s="99">
        <f>Sentencing_Indictable_MagsCourt_Ethnicity_SentenceType4[[#This Row],[2025 '[Note 15']]]/Sentencing_Indictable_MagsCourt_Ethnicity_SentenceType4[[#This Row],[2024]]-1</f>
        <v>-4.7619047619047672E-2</v>
      </c>
    </row>
    <row r="10" spans="1:16" ht="15" customHeight="1" x14ac:dyDescent="0.2">
      <c r="A10" s="13" t="s">
        <v>99</v>
      </c>
      <c r="B10" s="13" t="s">
        <v>117</v>
      </c>
      <c r="C10" s="13" t="s">
        <v>105</v>
      </c>
      <c r="D10" s="79">
        <v>442</v>
      </c>
      <c r="E10" s="79">
        <v>432</v>
      </c>
      <c r="F10" s="79">
        <v>451</v>
      </c>
      <c r="G10" s="79">
        <v>382</v>
      </c>
      <c r="H10" s="79">
        <v>334</v>
      </c>
      <c r="I10" s="79">
        <v>206</v>
      </c>
      <c r="J10" s="79">
        <v>122</v>
      </c>
      <c r="K10" s="79">
        <v>94</v>
      </c>
      <c r="L10" s="79">
        <v>140</v>
      </c>
      <c r="M10" s="79">
        <v>149</v>
      </c>
      <c r="N10" s="79">
        <v>147</v>
      </c>
      <c r="O10" s="98">
        <f>Sentencing_Indictable_MagsCourt_Ethnicity_SentenceType4[[#This Row],[2025 '[Note 15']]]/Sentencing_Indictable_MagsCourt_Ethnicity_SentenceType4[[#This Row],[2015]]-1</f>
        <v>-0.66742081447963808</v>
      </c>
      <c r="P10" s="99">
        <f>Sentencing_Indictable_MagsCourt_Ethnicity_SentenceType4[[#This Row],[2025 '[Note 15']]]/Sentencing_Indictable_MagsCourt_Ethnicity_SentenceType4[[#This Row],[2024]]-1</f>
        <v>-1.3422818791946289E-2</v>
      </c>
    </row>
    <row r="11" spans="1:16" ht="15" customHeight="1" x14ac:dyDescent="0.2">
      <c r="A11" s="13" t="s">
        <v>99</v>
      </c>
      <c r="B11" s="13" t="s">
        <v>117</v>
      </c>
      <c r="C11" s="13" t="s">
        <v>177</v>
      </c>
      <c r="D11" s="79">
        <v>57</v>
      </c>
      <c r="E11" s="79">
        <v>60</v>
      </c>
      <c r="F11" s="79">
        <v>54</v>
      </c>
      <c r="G11" s="79">
        <v>26</v>
      </c>
      <c r="H11" s="79">
        <v>26</v>
      </c>
      <c r="I11" s="79">
        <v>17</v>
      </c>
      <c r="J11" s="79">
        <v>9</v>
      </c>
      <c r="K11" s="79">
        <v>5</v>
      </c>
      <c r="L11" s="79">
        <v>25</v>
      </c>
      <c r="M11" s="79">
        <v>15</v>
      </c>
      <c r="N11" s="79">
        <v>23</v>
      </c>
      <c r="O11" s="98">
        <f>Sentencing_Indictable_MagsCourt_Ethnicity_SentenceType4[[#This Row],[2025 '[Note 15']]]/Sentencing_Indictable_MagsCourt_Ethnicity_SentenceType4[[#This Row],[2015]]-1</f>
        <v>-0.59649122807017552</v>
      </c>
      <c r="P11" s="99">
        <f>Sentencing_Indictable_MagsCourt_Ethnicity_SentenceType4[[#This Row],[2025 '[Note 15']]]/Sentencing_Indictable_MagsCourt_Ethnicity_SentenceType4[[#This Row],[2024]]-1</f>
        <v>0.53333333333333344</v>
      </c>
    </row>
    <row r="12" spans="1:16" ht="15" customHeight="1" x14ac:dyDescent="0.2">
      <c r="A12" s="13" t="s">
        <v>99</v>
      </c>
      <c r="B12" s="13" t="s">
        <v>117</v>
      </c>
      <c r="C12" s="13" t="s">
        <v>106</v>
      </c>
      <c r="D12" s="79">
        <v>24</v>
      </c>
      <c r="E12" s="79">
        <v>25</v>
      </c>
      <c r="F12" s="79">
        <v>24</v>
      </c>
      <c r="G12" s="79">
        <v>14</v>
      </c>
      <c r="H12" s="79">
        <v>17</v>
      </c>
      <c r="I12" s="79">
        <v>14</v>
      </c>
      <c r="J12" s="79">
        <v>9</v>
      </c>
      <c r="K12" s="79">
        <v>8</v>
      </c>
      <c r="L12" s="79">
        <v>16</v>
      </c>
      <c r="M12" s="79">
        <v>8</v>
      </c>
      <c r="N12" s="79">
        <v>9</v>
      </c>
      <c r="O12" s="98">
        <f>Sentencing_Indictable_MagsCourt_Ethnicity_SentenceType4[[#This Row],[2025 '[Note 15']]]/Sentencing_Indictable_MagsCourt_Ethnicity_SentenceType4[[#This Row],[2015]]-1</f>
        <v>-0.625</v>
      </c>
      <c r="P12" s="99">
        <f>Sentencing_Indictable_MagsCourt_Ethnicity_SentenceType4[[#This Row],[2025 '[Note 15']]]/Sentencing_Indictable_MagsCourt_Ethnicity_SentenceType4[[#This Row],[2024]]-1</f>
        <v>0.125</v>
      </c>
    </row>
    <row r="13" spans="1:16" ht="15" customHeight="1" x14ac:dyDescent="0.2">
      <c r="A13" s="76" t="s">
        <v>99</v>
      </c>
      <c r="B13" s="69" t="s">
        <v>117</v>
      </c>
      <c r="C13" s="69" t="s">
        <v>178</v>
      </c>
      <c r="D13" s="83">
        <v>1</v>
      </c>
      <c r="E13" s="83">
        <v>1</v>
      </c>
      <c r="F13" s="83">
        <v>0</v>
      </c>
      <c r="G13" s="83">
        <v>0</v>
      </c>
      <c r="H13" s="83">
        <v>0</v>
      </c>
      <c r="I13" s="83">
        <v>0</v>
      </c>
      <c r="J13" s="83">
        <v>0</v>
      </c>
      <c r="K13" s="83">
        <v>0</v>
      </c>
      <c r="L13" s="83">
        <v>0</v>
      </c>
      <c r="M13" s="83">
        <v>0</v>
      </c>
      <c r="N13" s="83">
        <v>0</v>
      </c>
      <c r="O13" s="100" t="s">
        <v>101</v>
      </c>
      <c r="P13" s="100" t="s">
        <v>101</v>
      </c>
    </row>
    <row r="14" spans="1:16" ht="15" customHeight="1" x14ac:dyDescent="0.2">
      <c r="A14" s="77" t="s">
        <v>99</v>
      </c>
      <c r="B14" s="70" t="s">
        <v>117</v>
      </c>
      <c r="C14" s="70" t="s">
        <v>107</v>
      </c>
      <c r="D14" s="87">
        <v>4900</v>
      </c>
      <c r="E14" s="87">
        <v>4589</v>
      </c>
      <c r="F14" s="87">
        <v>4350</v>
      </c>
      <c r="G14" s="87">
        <v>3671</v>
      </c>
      <c r="H14" s="87">
        <v>2873</v>
      </c>
      <c r="I14" s="87">
        <v>2352</v>
      </c>
      <c r="J14" s="87">
        <v>1284</v>
      </c>
      <c r="K14" s="87">
        <v>1160</v>
      </c>
      <c r="L14" s="87">
        <v>1722</v>
      </c>
      <c r="M14" s="87">
        <v>1904</v>
      </c>
      <c r="N14" s="87">
        <v>1646</v>
      </c>
      <c r="O14" s="102">
        <f>Sentencing_Indictable_MagsCourt_Ethnicity_SentenceType4[[#This Row],[2025 '[Note 15']]]/Sentencing_Indictable_MagsCourt_Ethnicity_SentenceType4[[#This Row],[2015]]-1</f>
        <v>-0.66408163265306119</v>
      </c>
      <c r="P14" s="103">
        <f>Sentencing_Indictable_MagsCourt_Ethnicity_SentenceType4[[#This Row],[2025 '[Note 15']]]/Sentencing_Indictable_MagsCourt_Ethnicity_SentenceType4[[#This Row],[2024]]-1</f>
        <v>-0.13550420168067223</v>
      </c>
    </row>
    <row r="15" spans="1:16" ht="15" customHeight="1" x14ac:dyDescent="0.2">
      <c r="A15" s="33" t="s">
        <v>99</v>
      </c>
      <c r="B15" s="33" t="s">
        <v>118</v>
      </c>
      <c r="C15" s="13" t="s">
        <v>173</v>
      </c>
      <c r="D15" s="79">
        <v>1728</v>
      </c>
      <c r="E15" s="79">
        <v>1606</v>
      </c>
      <c r="F15" s="79">
        <v>1531</v>
      </c>
      <c r="G15" s="79">
        <v>1459</v>
      </c>
      <c r="H15" s="79">
        <v>1217</v>
      </c>
      <c r="I15" s="79">
        <v>1089</v>
      </c>
      <c r="J15" s="79">
        <v>627</v>
      </c>
      <c r="K15" s="79">
        <v>543</v>
      </c>
      <c r="L15" s="79">
        <v>528</v>
      </c>
      <c r="M15" s="79">
        <v>623</v>
      </c>
      <c r="N15" s="79">
        <v>591</v>
      </c>
      <c r="O15" s="96">
        <f>Sentencing_Indictable_MagsCourt_Ethnicity_SentenceType4[[#This Row],[2025 '[Note 15']]]/Sentencing_Indictable_MagsCourt_Ethnicity_SentenceType4[[#This Row],[2015]]-1</f>
        <v>-0.65798611111111116</v>
      </c>
      <c r="P15" s="97">
        <f>Sentencing_Indictable_MagsCourt_Ethnicity_SentenceType4[[#This Row],[2025 '[Note 15']]]/Sentencing_Indictable_MagsCourt_Ethnicity_SentenceType4[[#This Row],[2024]]-1</f>
        <v>-5.1364365971107495E-2</v>
      </c>
    </row>
    <row r="16" spans="1:16" ht="15" customHeight="1" x14ac:dyDescent="0.2">
      <c r="A16" s="13" t="s">
        <v>99</v>
      </c>
      <c r="B16" s="13" t="s">
        <v>118</v>
      </c>
      <c r="C16" s="13" t="s">
        <v>174</v>
      </c>
      <c r="D16" s="79">
        <v>0</v>
      </c>
      <c r="E16" s="79">
        <v>2</v>
      </c>
      <c r="F16" s="79">
        <v>0</v>
      </c>
      <c r="G16" s="79">
        <v>5</v>
      </c>
      <c r="H16" s="79">
        <v>3</v>
      </c>
      <c r="I16" s="79">
        <v>2</v>
      </c>
      <c r="J16" s="79">
        <v>1</v>
      </c>
      <c r="K16" s="79">
        <v>4</v>
      </c>
      <c r="L16" s="79">
        <v>1</v>
      </c>
      <c r="M16" s="79">
        <v>1</v>
      </c>
      <c r="N16" s="79">
        <v>1</v>
      </c>
      <c r="O16" s="98" t="s">
        <v>101</v>
      </c>
      <c r="P16" s="98" t="s">
        <v>101</v>
      </c>
    </row>
    <row r="17" spans="1:16" ht="15" customHeight="1" x14ac:dyDescent="0.2">
      <c r="A17" s="13" t="s">
        <v>99</v>
      </c>
      <c r="B17" s="13" t="s">
        <v>118</v>
      </c>
      <c r="C17" s="13" t="s">
        <v>175</v>
      </c>
      <c r="D17" s="79">
        <v>17254</v>
      </c>
      <c r="E17" s="79">
        <v>15384</v>
      </c>
      <c r="F17" s="79">
        <v>14097</v>
      </c>
      <c r="G17" s="79">
        <v>12176</v>
      </c>
      <c r="H17" s="79">
        <v>10206</v>
      </c>
      <c r="I17" s="79">
        <v>9212</v>
      </c>
      <c r="J17" s="79">
        <v>7152</v>
      </c>
      <c r="K17" s="79">
        <v>6431</v>
      </c>
      <c r="L17" s="79">
        <v>6836</v>
      </c>
      <c r="M17" s="79">
        <v>7591</v>
      </c>
      <c r="N17" s="79">
        <v>7969</v>
      </c>
      <c r="O17" s="98">
        <f>Sentencing_Indictable_MagsCourt_Ethnicity_SentenceType4[[#This Row],[2025 '[Note 15']]]/Sentencing_Indictable_MagsCourt_Ethnicity_SentenceType4[[#This Row],[2015]]-1</f>
        <v>-0.53813608438622929</v>
      </c>
      <c r="P17" s="99">
        <f>Sentencing_Indictable_MagsCourt_Ethnicity_SentenceType4[[#This Row],[2025 '[Note 15']]]/Sentencing_Indictable_MagsCourt_Ethnicity_SentenceType4[[#This Row],[2024]]-1</f>
        <v>4.979581082861273E-2</v>
      </c>
    </row>
    <row r="18" spans="1:16" ht="15" customHeight="1" x14ac:dyDescent="0.2">
      <c r="A18" s="13" t="s">
        <v>99</v>
      </c>
      <c r="B18" s="13" t="s">
        <v>118</v>
      </c>
      <c r="C18" s="13" t="s">
        <v>103</v>
      </c>
      <c r="D18" s="79">
        <v>2268</v>
      </c>
      <c r="E18" s="79">
        <v>1990</v>
      </c>
      <c r="F18" s="79">
        <v>2144</v>
      </c>
      <c r="G18" s="79">
        <v>1650</v>
      </c>
      <c r="H18" s="79">
        <v>1499</v>
      </c>
      <c r="I18" s="79">
        <v>1413</v>
      </c>
      <c r="J18" s="79">
        <v>1079</v>
      </c>
      <c r="K18" s="79">
        <v>1238</v>
      </c>
      <c r="L18" s="79">
        <v>1250</v>
      </c>
      <c r="M18" s="79">
        <v>1076</v>
      </c>
      <c r="N18" s="79">
        <v>1010</v>
      </c>
      <c r="O18" s="98">
        <f>Sentencing_Indictable_MagsCourt_Ethnicity_SentenceType4[[#This Row],[2025 '[Note 15']]]/Sentencing_Indictable_MagsCourt_Ethnicity_SentenceType4[[#This Row],[2015]]-1</f>
        <v>-0.55467372134038806</v>
      </c>
      <c r="P18" s="99">
        <f>Sentencing_Indictable_MagsCourt_Ethnicity_SentenceType4[[#This Row],[2025 '[Note 15']]]/Sentencing_Indictable_MagsCourt_Ethnicity_SentenceType4[[#This Row],[2024]]-1</f>
        <v>-6.133828996282531E-2</v>
      </c>
    </row>
    <row r="19" spans="1:16" ht="15" customHeight="1" x14ac:dyDescent="0.2">
      <c r="A19" s="13" t="s">
        <v>99</v>
      </c>
      <c r="B19" s="13" t="s">
        <v>118</v>
      </c>
      <c r="C19" s="13" t="s">
        <v>104</v>
      </c>
      <c r="D19" s="79">
        <v>676</v>
      </c>
      <c r="E19" s="79">
        <v>547</v>
      </c>
      <c r="F19" s="79">
        <v>350</v>
      </c>
      <c r="G19" s="79">
        <v>259</v>
      </c>
      <c r="H19" s="79">
        <v>252</v>
      </c>
      <c r="I19" s="79">
        <v>189</v>
      </c>
      <c r="J19" s="79">
        <v>129</v>
      </c>
      <c r="K19" s="79">
        <v>126</v>
      </c>
      <c r="L19" s="79">
        <v>116</v>
      </c>
      <c r="M19" s="79">
        <v>125</v>
      </c>
      <c r="N19" s="79">
        <v>135</v>
      </c>
      <c r="O19" s="98">
        <f>Sentencing_Indictable_MagsCourt_Ethnicity_SentenceType4[[#This Row],[2025 '[Note 15']]]/Sentencing_Indictable_MagsCourt_Ethnicity_SentenceType4[[#This Row],[2015]]-1</f>
        <v>-0.80029585798816572</v>
      </c>
      <c r="P19" s="99">
        <f>Sentencing_Indictable_MagsCourt_Ethnicity_SentenceType4[[#This Row],[2025 '[Note 15']]]/Sentencing_Indictable_MagsCourt_Ethnicity_SentenceType4[[#This Row],[2024]]-1</f>
        <v>8.0000000000000071E-2</v>
      </c>
    </row>
    <row r="20" spans="1:16" ht="15" customHeight="1" x14ac:dyDescent="0.2">
      <c r="A20" s="13" t="s">
        <v>99</v>
      </c>
      <c r="B20" s="13" t="s">
        <v>118</v>
      </c>
      <c r="C20" s="13" t="s">
        <v>105</v>
      </c>
      <c r="D20" s="79">
        <v>3274</v>
      </c>
      <c r="E20" s="79">
        <v>3142</v>
      </c>
      <c r="F20" s="79">
        <v>2736</v>
      </c>
      <c r="G20" s="79">
        <v>2343</v>
      </c>
      <c r="H20" s="79">
        <v>2196</v>
      </c>
      <c r="I20" s="79">
        <v>1748</v>
      </c>
      <c r="J20" s="79">
        <v>1264</v>
      </c>
      <c r="K20" s="79">
        <v>1281</v>
      </c>
      <c r="L20" s="79">
        <v>1230</v>
      </c>
      <c r="M20" s="79">
        <v>1324</v>
      </c>
      <c r="N20" s="79">
        <v>1307</v>
      </c>
      <c r="O20" s="98">
        <f>Sentencing_Indictable_MagsCourt_Ethnicity_SentenceType4[[#This Row],[2025 '[Note 15']]]/Sentencing_Indictable_MagsCourt_Ethnicity_SentenceType4[[#This Row],[2015]]-1</f>
        <v>-0.60079413561392792</v>
      </c>
      <c r="P20" s="99">
        <f>Sentencing_Indictable_MagsCourt_Ethnicity_SentenceType4[[#This Row],[2025 '[Note 15']]]/Sentencing_Indictable_MagsCourt_Ethnicity_SentenceType4[[#This Row],[2024]]-1</f>
        <v>-1.2839879154078582E-2</v>
      </c>
    </row>
    <row r="21" spans="1:16" ht="15" customHeight="1" x14ac:dyDescent="0.2">
      <c r="A21" s="13" t="s">
        <v>99</v>
      </c>
      <c r="B21" s="13" t="s">
        <v>118</v>
      </c>
      <c r="C21" s="13" t="s">
        <v>177</v>
      </c>
      <c r="D21" s="79">
        <v>654</v>
      </c>
      <c r="E21" s="79">
        <v>509</v>
      </c>
      <c r="F21" s="79">
        <v>438</v>
      </c>
      <c r="G21" s="79">
        <v>254</v>
      </c>
      <c r="H21" s="79">
        <v>210</v>
      </c>
      <c r="I21" s="79">
        <v>222</v>
      </c>
      <c r="J21" s="79">
        <v>149</v>
      </c>
      <c r="K21" s="79">
        <v>126</v>
      </c>
      <c r="L21" s="79">
        <v>165</v>
      </c>
      <c r="M21" s="79">
        <v>189</v>
      </c>
      <c r="N21" s="79">
        <v>247</v>
      </c>
      <c r="O21" s="98">
        <f>Sentencing_Indictable_MagsCourt_Ethnicity_SentenceType4[[#This Row],[2025 '[Note 15']]]/Sentencing_Indictable_MagsCourt_Ethnicity_SentenceType4[[#This Row],[2015]]-1</f>
        <v>-0.62232415902140681</v>
      </c>
      <c r="P21" s="99">
        <f>Sentencing_Indictable_MagsCourt_Ethnicity_SentenceType4[[#This Row],[2025 '[Note 15']]]/Sentencing_Indictable_MagsCourt_Ethnicity_SentenceType4[[#This Row],[2024]]-1</f>
        <v>0.30687830687830697</v>
      </c>
    </row>
    <row r="22" spans="1:16" ht="15" customHeight="1" x14ac:dyDescent="0.2">
      <c r="A22" s="13" t="s">
        <v>99</v>
      </c>
      <c r="B22" s="13" t="s">
        <v>118</v>
      </c>
      <c r="C22" s="13" t="s">
        <v>106</v>
      </c>
      <c r="D22" s="79">
        <v>183</v>
      </c>
      <c r="E22" s="79">
        <v>169</v>
      </c>
      <c r="F22" s="79">
        <v>171</v>
      </c>
      <c r="G22" s="79">
        <v>106</v>
      </c>
      <c r="H22" s="79">
        <v>105</v>
      </c>
      <c r="I22" s="79">
        <v>79</v>
      </c>
      <c r="J22" s="79">
        <v>41</v>
      </c>
      <c r="K22" s="79">
        <v>46</v>
      </c>
      <c r="L22" s="79">
        <v>55</v>
      </c>
      <c r="M22" s="79">
        <v>55</v>
      </c>
      <c r="N22" s="79">
        <v>71</v>
      </c>
      <c r="O22" s="98">
        <f>Sentencing_Indictable_MagsCourt_Ethnicity_SentenceType4[[#This Row],[2025 '[Note 15']]]/Sentencing_Indictable_MagsCourt_Ethnicity_SentenceType4[[#This Row],[2015]]-1</f>
        <v>-0.61202185792349728</v>
      </c>
      <c r="P22" s="99">
        <f>Sentencing_Indictable_MagsCourt_Ethnicity_SentenceType4[[#This Row],[2025 '[Note 15']]]/Sentencing_Indictable_MagsCourt_Ethnicity_SentenceType4[[#This Row],[2024]]-1</f>
        <v>0.29090909090909101</v>
      </c>
    </row>
    <row r="23" spans="1:16" ht="15" customHeight="1" x14ac:dyDescent="0.2">
      <c r="A23" s="76" t="s">
        <v>99</v>
      </c>
      <c r="B23" s="69" t="s">
        <v>118</v>
      </c>
      <c r="C23" s="69" t="s">
        <v>178</v>
      </c>
      <c r="D23" s="83">
        <v>1</v>
      </c>
      <c r="E23" s="83">
        <v>0</v>
      </c>
      <c r="F23" s="83">
        <v>0</v>
      </c>
      <c r="G23" s="83">
        <v>0</v>
      </c>
      <c r="H23" s="83">
        <v>0</v>
      </c>
      <c r="I23" s="83">
        <v>0</v>
      </c>
      <c r="J23" s="83">
        <v>0</v>
      </c>
      <c r="K23" s="83">
        <v>0</v>
      </c>
      <c r="L23" s="83">
        <v>0</v>
      </c>
      <c r="M23" s="83">
        <v>0</v>
      </c>
      <c r="N23" s="83">
        <v>0</v>
      </c>
      <c r="O23" s="100" t="s">
        <v>101</v>
      </c>
      <c r="P23" s="100" t="s">
        <v>101</v>
      </c>
    </row>
    <row r="24" spans="1:16" s="5" customFormat="1" ht="15" customHeight="1" x14ac:dyDescent="0.25">
      <c r="A24" s="77" t="s">
        <v>99</v>
      </c>
      <c r="B24" s="70" t="s">
        <v>118</v>
      </c>
      <c r="C24" s="70" t="s">
        <v>107</v>
      </c>
      <c r="D24" s="87">
        <v>26038</v>
      </c>
      <c r="E24" s="87">
        <v>23349</v>
      </c>
      <c r="F24" s="87">
        <v>21467</v>
      </c>
      <c r="G24" s="87">
        <v>18252</v>
      </c>
      <c r="H24" s="87">
        <v>15688</v>
      </c>
      <c r="I24" s="87">
        <v>13954</v>
      </c>
      <c r="J24" s="87">
        <v>10442</v>
      </c>
      <c r="K24" s="87">
        <v>9795</v>
      </c>
      <c r="L24" s="87">
        <v>10181</v>
      </c>
      <c r="M24" s="87">
        <v>10984</v>
      </c>
      <c r="N24" s="87">
        <v>11331</v>
      </c>
      <c r="O24" s="102">
        <f>Sentencing_Indictable_MagsCourt_Ethnicity_SentenceType4[[#This Row],[2025 '[Note 15']]]/Sentencing_Indictable_MagsCourt_Ethnicity_SentenceType4[[#This Row],[2015]]-1</f>
        <v>-0.56482832782855819</v>
      </c>
      <c r="P24" s="103">
        <f>Sentencing_Indictable_MagsCourt_Ethnicity_SentenceType4[[#This Row],[2025 '[Note 15']]]/Sentencing_Indictable_MagsCourt_Ethnicity_SentenceType4[[#This Row],[2024]]-1</f>
        <v>3.1591405680990503E-2</v>
      </c>
    </row>
    <row r="25" spans="1:16" ht="15" customHeight="1" x14ac:dyDescent="0.2">
      <c r="A25" s="13" t="s">
        <v>67</v>
      </c>
      <c r="B25" s="13" t="s">
        <v>117</v>
      </c>
      <c r="C25" s="13" t="s">
        <v>173</v>
      </c>
      <c r="D25" s="79">
        <v>97</v>
      </c>
      <c r="E25" s="79">
        <v>71</v>
      </c>
      <c r="F25" s="79">
        <v>65</v>
      </c>
      <c r="G25" s="79">
        <v>91</v>
      </c>
      <c r="H25" s="79">
        <v>86</v>
      </c>
      <c r="I25" s="79">
        <v>60</v>
      </c>
      <c r="J25" s="79">
        <v>17</v>
      </c>
      <c r="K25" s="79">
        <v>19</v>
      </c>
      <c r="L25" s="79">
        <v>16</v>
      </c>
      <c r="M25" s="79">
        <v>33</v>
      </c>
      <c r="N25" s="79">
        <v>21</v>
      </c>
      <c r="O25" s="96">
        <f>Sentencing_Indictable_MagsCourt_Ethnicity_SentenceType4[[#This Row],[2025 '[Note 15']]]/Sentencing_Indictable_MagsCourt_Ethnicity_SentenceType4[[#This Row],[2015]]-1</f>
        <v>-0.78350515463917525</v>
      </c>
      <c r="P25" s="97">
        <f>Sentencing_Indictable_MagsCourt_Ethnicity_SentenceType4[[#This Row],[2025 '[Note 15']]]/Sentencing_Indictable_MagsCourt_Ethnicity_SentenceType4[[#This Row],[2024]]-1</f>
        <v>-0.36363636363636365</v>
      </c>
    </row>
    <row r="26" spans="1:16" ht="15" customHeight="1" x14ac:dyDescent="0.2">
      <c r="A26" s="13" t="s">
        <v>67</v>
      </c>
      <c r="B26" s="13" t="s">
        <v>117</v>
      </c>
      <c r="C26" s="13" t="s">
        <v>174</v>
      </c>
      <c r="D26" s="79">
        <v>0</v>
      </c>
      <c r="E26" s="79">
        <v>0</v>
      </c>
      <c r="F26" s="79">
        <v>0</v>
      </c>
      <c r="G26" s="79">
        <v>1</v>
      </c>
      <c r="H26" s="79">
        <v>0</v>
      </c>
      <c r="I26" s="79">
        <v>0</v>
      </c>
      <c r="J26" s="79">
        <v>0</v>
      </c>
      <c r="K26" s="79">
        <v>0</v>
      </c>
      <c r="L26" s="79">
        <v>0</v>
      </c>
      <c r="M26" s="79">
        <v>0</v>
      </c>
      <c r="N26" s="79">
        <v>1</v>
      </c>
      <c r="O26" s="98" t="s">
        <v>101</v>
      </c>
      <c r="P26" s="98" t="s">
        <v>101</v>
      </c>
    </row>
    <row r="27" spans="1:16" ht="15" customHeight="1" x14ac:dyDescent="0.2">
      <c r="A27" s="13" t="s">
        <v>67</v>
      </c>
      <c r="B27" s="13" t="s">
        <v>117</v>
      </c>
      <c r="C27" s="13" t="s">
        <v>175</v>
      </c>
      <c r="D27" s="79">
        <v>2220</v>
      </c>
      <c r="E27" s="79">
        <v>1924</v>
      </c>
      <c r="F27" s="79">
        <v>1884</v>
      </c>
      <c r="G27" s="79">
        <v>1767</v>
      </c>
      <c r="H27" s="79">
        <v>1436</v>
      </c>
      <c r="I27" s="79">
        <v>1271</v>
      </c>
      <c r="J27" s="79">
        <v>775</v>
      </c>
      <c r="K27" s="79">
        <v>666</v>
      </c>
      <c r="L27" s="79">
        <v>1021</v>
      </c>
      <c r="M27" s="79">
        <v>1186</v>
      </c>
      <c r="N27" s="79">
        <v>1025</v>
      </c>
      <c r="O27" s="98">
        <f>Sentencing_Indictable_MagsCourt_Ethnicity_SentenceType4[[#This Row],[2025 '[Note 15']]]/Sentencing_Indictable_MagsCourt_Ethnicity_SentenceType4[[#This Row],[2015]]-1</f>
        <v>-0.53828828828828823</v>
      </c>
      <c r="P27" s="99">
        <f>Sentencing_Indictable_MagsCourt_Ethnicity_SentenceType4[[#This Row],[2025 '[Note 15']]]/Sentencing_Indictable_MagsCourt_Ethnicity_SentenceType4[[#This Row],[2024]]-1</f>
        <v>-0.13575042158516015</v>
      </c>
    </row>
    <row r="28" spans="1:16" ht="15" customHeight="1" x14ac:dyDescent="0.2">
      <c r="A28" s="13" t="s">
        <v>67</v>
      </c>
      <c r="B28" s="13" t="s">
        <v>117</v>
      </c>
      <c r="C28" s="13" t="s">
        <v>103</v>
      </c>
      <c r="D28" s="79">
        <v>18</v>
      </c>
      <c r="E28" s="79">
        <v>14</v>
      </c>
      <c r="F28" s="79">
        <v>13</v>
      </c>
      <c r="G28" s="79">
        <v>15</v>
      </c>
      <c r="H28" s="79">
        <v>9</v>
      </c>
      <c r="I28" s="79">
        <v>7</v>
      </c>
      <c r="J28" s="79">
        <v>3</v>
      </c>
      <c r="K28" s="79">
        <v>1</v>
      </c>
      <c r="L28" s="79">
        <v>5</v>
      </c>
      <c r="M28" s="79">
        <v>11</v>
      </c>
      <c r="N28" s="79">
        <v>4</v>
      </c>
      <c r="O28" s="98">
        <f>Sentencing_Indictable_MagsCourt_Ethnicity_SentenceType4[[#This Row],[2025 '[Note 15']]]/Sentencing_Indictable_MagsCourt_Ethnicity_SentenceType4[[#This Row],[2015]]-1</f>
        <v>-0.77777777777777779</v>
      </c>
      <c r="P28" s="99">
        <f>Sentencing_Indictable_MagsCourt_Ethnicity_SentenceType4[[#This Row],[2025 '[Note 15']]]/Sentencing_Indictable_MagsCourt_Ethnicity_SentenceType4[[#This Row],[2024]]-1</f>
        <v>-0.63636363636363635</v>
      </c>
    </row>
    <row r="29" spans="1:16" ht="15" customHeight="1" x14ac:dyDescent="0.2">
      <c r="A29" s="13" t="s">
        <v>67</v>
      </c>
      <c r="B29" s="13" t="s">
        <v>117</v>
      </c>
      <c r="C29" s="13" t="s">
        <v>104</v>
      </c>
      <c r="D29" s="79">
        <v>67</v>
      </c>
      <c r="E29" s="79">
        <v>58</v>
      </c>
      <c r="F29" s="79">
        <v>34</v>
      </c>
      <c r="G29" s="79">
        <v>22</v>
      </c>
      <c r="H29" s="79">
        <v>20</v>
      </c>
      <c r="I29" s="79">
        <v>17</v>
      </c>
      <c r="J29" s="79">
        <v>9</v>
      </c>
      <c r="K29" s="79">
        <v>5</v>
      </c>
      <c r="L29" s="79">
        <v>10</v>
      </c>
      <c r="M29" s="79">
        <v>11</v>
      </c>
      <c r="N29" s="79">
        <v>9</v>
      </c>
      <c r="O29" s="98">
        <f>Sentencing_Indictable_MagsCourt_Ethnicity_SentenceType4[[#This Row],[2025 '[Note 15']]]/Sentencing_Indictable_MagsCourt_Ethnicity_SentenceType4[[#This Row],[2015]]-1</f>
        <v>-0.86567164179104483</v>
      </c>
      <c r="P29" s="99">
        <f>Sentencing_Indictable_MagsCourt_Ethnicity_SentenceType4[[#This Row],[2025 '[Note 15']]]/Sentencing_Indictable_MagsCourt_Ethnicity_SentenceType4[[#This Row],[2024]]-1</f>
        <v>-0.18181818181818177</v>
      </c>
    </row>
    <row r="30" spans="1:16" ht="15" customHeight="1" x14ac:dyDescent="0.2">
      <c r="A30" s="13" t="s">
        <v>67</v>
      </c>
      <c r="B30" s="13" t="s">
        <v>117</v>
      </c>
      <c r="C30" s="13" t="s">
        <v>105</v>
      </c>
      <c r="D30" s="79">
        <v>147</v>
      </c>
      <c r="E30" s="79">
        <v>142</v>
      </c>
      <c r="F30" s="79">
        <v>145</v>
      </c>
      <c r="G30" s="79">
        <v>152</v>
      </c>
      <c r="H30" s="79">
        <v>131</v>
      </c>
      <c r="I30" s="79">
        <v>92</v>
      </c>
      <c r="J30" s="79">
        <v>49</v>
      </c>
      <c r="K30" s="79">
        <v>34</v>
      </c>
      <c r="L30" s="79">
        <v>60</v>
      </c>
      <c r="M30" s="79">
        <v>67</v>
      </c>
      <c r="N30" s="79">
        <v>77</v>
      </c>
      <c r="O30" s="98">
        <f>Sentencing_Indictable_MagsCourt_Ethnicity_SentenceType4[[#This Row],[2025 '[Note 15']]]/Sentencing_Indictable_MagsCourt_Ethnicity_SentenceType4[[#This Row],[2015]]-1</f>
        <v>-0.47619047619047616</v>
      </c>
      <c r="P30" s="99">
        <f>Sentencing_Indictable_MagsCourt_Ethnicity_SentenceType4[[#This Row],[2025 '[Note 15']]]/Sentencing_Indictable_MagsCourt_Ethnicity_SentenceType4[[#This Row],[2024]]-1</f>
        <v>0.14925373134328357</v>
      </c>
    </row>
    <row r="31" spans="1:16" ht="15" customHeight="1" x14ac:dyDescent="0.2">
      <c r="A31" s="13" t="s">
        <v>67</v>
      </c>
      <c r="B31" s="13" t="s">
        <v>117</v>
      </c>
      <c r="C31" s="13" t="s">
        <v>177</v>
      </c>
      <c r="D31" s="79">
        <v>32</v>
      </c>
      <c r="E31" s="79">
        <v>30</v>
      </c>
      <c r="F31" s="79">
        <v>25</v>
      </c>
      <c r="G31" s="79">
        <v>14</v>
      </c>
      <c r="H31" s="79">
        <v>13</v>
      </c>
      <c r="I31" s="79">
        <v>6</v>
      </c>
      <c r="J31" s="79">
        <v>5</v>
      </c>
      <c r="K31" s="79">
        <v>3</v>
      </c>
      <c r="L31" s="79">
        <v>12</v>
      </c>
      <c r="M31" s="79">
        <v>7</v>
      </c>
      <c r="N31" s="79">
        <v>9</v>
      </c>
      <c r="O31" s="98">
        <f>Sentencing_Indictable_MagsCourt_Ethnicity_SentenceType4[[#This Row],[2025 '[Note 15']]]/Sentencing_Indictable_MagsCourt_Ethnicity_SentenceType4[[#This Row],[2015]]-1</f>
        <v>-0.71875</v>
      </c>
      <c r="P31" s="99">
        <f>Sentencing_Indictable_MagsCourt_Ethnicity_SentenceType4[[#This Row],[2025 '[Note 15']]]/Sentencing_Indictable_MagsCourt_Ethnicity_SentenceType4[[#This Row],[2024]]-1</f>
        <v>0.28571428571428581</v>
      </c>
    </row>
    <row r="32" spans="1:16" ht="15" customHeight="1" x14ac:dyDescent="0.2">
      <c r="A32" s="13" t="s">
        <v>67</v>
      </c>
      <c r="B32" s="13" t="s">
        <v>117</v>
      </c>
      <c r="C32" s="13" t="s">
        <v>106</v>
      </c>
      <c r="D32" s="79">
        <v>14</v>
      </c>
      <c r="E32" s="79">
        <v>9</v>
      </c>
      <c r="F32" s="79">
        <v>12</v>
      </c>
      <c r="G32" s="79">
        <v>7</v>
      </c>
      <c r="H32" s="79">
        <v>8</v>
      </c>
      <c r="I32" s="79">
        <v>3</v>
      </c>
      <c r="J32" s="79">
        <v>3</v>
      </c>
      <c r="K32" s="79">
        <v>4</v>
      </c>
      <c r="L32" s="79">
        <v>8</v>
      </c>
      <c r="M32" s="79">
        <v>6</v>
      </c>
      <c r="N32" s="79">
        <v>5</v>
      </c>
      <c r="O32" s="98">
        <f>Sentencing_Indictable_MagsCourt_Ethnicity_SentenceType4[[#This Row],[2025 '[Note 15']]]/Sentencing_Indictable_MagsCourt_Ethnicity_SentenceType4[[#This Row],[2015]]-1</f>
        <v>-0.64285714285714279</v>
      </c>
      <c r="P32" s="99">
        <f>Sentencing_Indictable_MagsCourt_Ethnicity_SentenceType4[[#This Row],[2025 '[Note 15']]]/Sentencing_Indictable_MagsCourt_Ethnicity_SentenceType4[[#This Row],[2024]]-1</f>
        <v>-0.16666666666666663</v>
      </c>
    </row>
    <row r="33" spans="1:16" ht="15" customHeight="1" x14ac:dyDescent="0.2">
      <c r="A33" s="76" t="s">
        <v>67</v>
      </c>
      <c r="B33" s="69" t="s">
        <v>117</v>
      </c>
      <c r="C33" s="69" t="s">
        <v>178</v>
      </c>
      <c r="D33" s="83">
        <v>1</v>
      </c>
      <c r="E33" s="83">
        <v>1</v>
      </c>
      <c r="F33" s="83">
        <v>0</v>
      </c>
      <c r="G33" s="83">
        <v>0</v>
      </c>
      <c r="H33" s="83">
        <v>0</v>
      </c>
      <c r="I33" s="83">
        <v>0</v>
      </c>
      <c r="J33" s="83">
        <v>0</v>
      </c>
      <c r="K33" s="83">
        <v>0</v>
      </c>
      <c r="L33" s="83">
        <v>0</v>
      </c>
      <c r="M33" s="83">
        <v>0</v>
      </c>
      <c r="N33" s="83">
        <v>0</v>
      </c>
      <c r="O33" s="100" t="s">
        <v>101</v>
      </c>
      <c r="P33" s="100" t="s">
        <v>101</v>
      </c>
    </row>
    <row r="34" spans="1:16" s="5" customFormat="1" ht="15" customHeight="1" x14ac:dyDescent="0.25">
      <c r="A34" s="77" t="s">
        <v>67</v>
      </c>
      <c r="B34" s="70" t="s">
        <v>117</v>
      </c>
      <c r="C34" s="70" t="s">
        <v>107</v>
      </c>
      <c r="D34" s="87">
        <v>2596</v>
      </c>
      <c r="E34" s="87">
        <v>2249</v>
      </c>
      <c r="F34" s="87">
        <v>2178</v>
      </c>
      <c r="G34" s="87">
        <v>2069</v>
      </c>
      <c r="H34" s="87">
        <v>1703</v>
      </c>
      <c r="I34" s="87">
        <v>1456</v>
      </c>
      <c r="J34" s="87">
        <v>861</v>
      </c>
      <c r="K34" s="87">
        <v>732</v>
      </c>
      <c r="L34" s="87">
        <v>1132</v>
      </c>
      <c r="M34" s="87">
        <v>1321</v>
      </c>
      <c r="N34" s="87">
        <v>1151</v>
      </c>
      <c r="O34" s="102">
        <f>Sentencing_Indictable_MagsCourt_Ethnicity_SentenceType4[[#This Row],[2025 '[Note 15']]]/Sentencing_Indictable_MagsCourt_Ethnicity_SentenceType4[[#This Row],[2015]]-1</f>
        <v>-0.55662557781201849</v>
      </c>
      <c r="P34" s="103">
        <f>Sentencing_Indictable_MagsCourt_Ethnicity_SentenceType4[[#This Row],[2025 '[Note 15']]]/Sentencing_Indictable_MagsCourt_Ethnicity_SentenceType4[[#This Row],[2024]]-1</f>
        <v>-0.12869038607115824</v>
      </c>
    </row>
    <row r="35" spans="1:16" ht="15" customHeight="1" x14ac:dyDescent="0.2">
      <c r="A35" s="13" t="s">
        <v>67</v>
      </c>
      <c r="B35" s="13" t="s">
        <v>118</v>
      </c>
      <c r="C35" s="13" t="s">
        <v>173</v>
      </c>
      <c r="D35" s="79">
        <v>1523</v>
      </c>
      <c r="E35" s="79">
        <v>1399</v>
      </c>
      <c r="F35" s="79">
        <v>1335</v>
      </c>
      <c r="G35" s="79">
        <v>1328</v>
      </c>
      <c r="H35" s="79">
        <v>1148</v>
      </c>
      <c r="I35" s="79">
        <v>1026</v>
      </c>
      <c r="J35" s="79">
        <v>600</v>
      </c>
      <c r="K35" s="79">
        <v>516</v>
      </c>
      <c r="L35" s="79">
        <v>501</v>
      </c>
      <c r="M35" s="79">
        <v>591</v>
      </c>
      <c r="N35" s="79">
        <v>562</v>
      </c>
      <c r="O35" s="96">
        <f>Sentencing_Indictable_MagsCourt_Ethnicity_SentenceType4[[#This Row],[2025 '[Note 15']]]/Sentencing_Indictable_MagsCourt_Ethnicity_SentenceType4[[#This Row],[2015]]-1</f>
        <v>-0.63099146421536445</v>
      </c>
      <c r="P35" s="97">
        <f>Sentencing_Indictable_MagsCourt_Ethnicity_SentenceType4[[#This Row],[2025 '[Note 15']]]/Sentencing_Indictable_MagsCourt_Ethnicity_SentenceType4[[#This Row],[2024]]-1</f>
        <v>-4.9069373942470351E-2</v>
      </c>
    </row>
    <row r="36" spans="1:16" ht="15" customHeight="1" x14ac:dyDescent="0.2">
      <c r="A36" s="13" t="s">
        <v>67</v>
      </c>
      <c r="B36" s="13" t="s">
        <v>118</v>
      </c>
      <c r="C36" s="13" t="s">
        <v>174</v>
      </c>
      <c r="D36" s="79">
        <v>0</v>
      </c>
      <c r="E36" s="79">
        <v>1</v>
      </c>
      <c r="F36" s="79">
        <v>0</v>
      </c>
      <c r="G36" s="79">
        <v>4</v>
      </c>
      <c r="H36" s="79">
        <v>3</v>
      </c>
      <c r="I36" s="79">
        <v>2</v>
      </c>
      <c r="J36" s="79">
        <v>1</v>
      </c>
      <c r="K36" s="79">
        <v>4</v>
      </c>
      <c r="L36" s="79">
        <v>1</v>
      </c>
      <c r="M36" s="79">
        <v>1</v>
      </c>
      <c r="N36" s="79">
        <v>1</v>
      </c>
      <c r="O36" s="98" t="s">
        <v>101</v>
      </c>
      <c r="P36" s="98" t="s">
        <v>101</v>
      </c>
    </row>
    <row r="37" spans="1:16" ht="15" customHeight="1" x14ac:dyDescent="0.2">
      <c r="A37" s="13" t="s">
        <v>67</v>
      </c>
      <c r="B37" s="13" t="s">
        <v>118</v>
      </c>
      <c r="C37" s="13" t="s">
        <v>175</v>
      </c>
      <c r="D37" s="79">
        <v>10217</v>
      </c>
      <c r="E37" s="79">
        <v>8842</v>
      </c>
      <c r="F37" s="79">
        <v>8309</v>
      </c>
      <c r="G37" s="79">
        <v>8097</v>
      </c>
      <c r="H37" s="79">
        <v>7129</v>
      </c>
      <c r="I37" s="79">
        <v>6927</v>
      </c>
      <c r="J37" s="79">
        <v>5604</v>
      </c>
      <c r="K37" s="79">
        <v>4979</v>
      </c>
      <c r="L37" s="79">
        <v>5306</v>
      </c>
      <c r="M37" s="79">
        <v>6044</v>
      </c>
      <c r="N37" s="79">
        <v>6546</v>
      </c>
      <c r="O37" s="98">
        <f>Sentencing_Indictable_MagsCourt_Ethnicity_SentenceType4[[#This Row],[2025 '[Note 15']]]/Sentencing_Indictable_MagsCourt_Ethnicity_SentenceType4[[#This Row],[2015]]-1</f>
        <v>-0.35930312224723504</v>
      </c>
      <c r="P37" s="99">
        <f>Sentencing_Indictable_MagsCourt_Ethnicity_SentenceType4[[#This Row],[2025 '[Note 15']]]/Sentencing_Indictable_MagsCourt_Ethnicity_SentenceType4[[#This Row],[2024]]-1</f>
        <v>8.3057577763070878E-2</v>
      </c>
    </row>
    <row r="38" spans="1:16" ht="15" customHeight="1" x14ac:dyDescent="0.2">
      <c r="A38" s="13" t="s">
        <v>67</v>
      </c>
      <c r="B38" s="13" t="s">
        <v>118</v>
      </c>
      <c r="C38" s="13" t="s">
        <v>103</v>
      </c>
      <c r="D38" s="79">
        <v>486</v>
      </c>
      <c r="E38" s="79">
        <v>360</v>
      </c>
      <c r="F38" s="79">
        <v>319</v>
      </c>
      <c r="G38" s="79">
        <v>227</v>
      </c>
      <c r="H38" s="79">
        <v>213</v>
      </c>
      <c r="I38" s="79">
        <v>225</v>
      </c>
      <c r="J38" s="79">
        <v>124</v>
      </c>
      <c r="K38" s="79">
        <v>107</v>
      </c>
      <c r="L38" s="79">
        <v>102</v>
      </c>
      <c r="M38" s="79">
        <v>75</v>
      </c>
      <c r="N38" s="79">
        <v>87</v>
      </c>
      <c r="O38" s="98">
        <f>Sentencing_Indictable_MagsCourt_Ethnicity_SentenceType4[[#This Row],[2025 '[Note 15']]]/Sentencing_Indictable_MagsCourt_Ethnicity_SentenceType4[[#This Row],[2015]]-1</f>
        <v>-0.82098765432098764</v>
      </c>
      <c r="P38" s="99">
        <f>Sentencing_Indictable_MagsCourt_Ethnicity_SentenceType4[[#This Row],[2025 '[Note 15']]]/Sentencing_Indictable_MagsCourt_Ethnicity_SentenceType4[[#This Row],[2024]]-1</f>
        <v>0.15999999999999992</v>
      </c>
    </row>
    <row r="39" spans="1:16" ht="15" customHeight="1" x14ac:dyDescent="0.2">
      <c r="A39" s="13" t="s">
        <v>67</v>
      </c>
      <c r="B39" s="13" t="s">
        <v>118</v>
      </c>
      <c r="C39" s="13" t="s">
        <v>104</v>
      </c>
      <c r="D39" s="79">
        <v>315</v>
      </c>
      <c r="E39" s="79">
        <v>222</v>
      </c>
      <c r="F39" s="79">
        <v>121</v>
      </c>
      <c r="G39" s="79">
        <v>109</v>
      </c>
      <c r="H39" s="79">
        <v>107</v>
      </c>
      <c r="I39" s="79">
        <v>75</v>
      </c>
      <c r="J39" s="79">
        <v>73</v>
      </c>
      <c r="K39" s="79">
        <v>54</v>
      </c>
      <c r="L39" s="79">
        <v>41</v>
      </c>
      <c r="M39" s="79">
        <v>53</v>
      </c>
      <c r="N39" s="79">
        <v>65</v>
      </c>
      <c r="O39" s="98">
        <f>Sentencing_Indictable_MagsCourt_Ethnicity_SentenceType4[[#This Row],[2025 '[Note 15']]]/Sentencing_Indictable_MagsCourt_Ethnicity_SentenceType4[[#This Row],[2015]]-1</f>
        <v>-0.79365079365079372</v>
      </c>
      <c r="P39" s="99">
        <f>Sentencing_Indictable_MagsCourt_Ethnicity_SentenceType4[[#This Row],[2025 '[Note 15']]]/Sentencing_Indictable_MagsCourt_Ethnicity_SentenceType4[[#This Row],[2024]]-1</f>
        <v>0.22641509433962259</v>
      </c>
    </row>
    <row r="40" spans="1:16" ht="15" customHeight="1" x14ac:dyDescent="0.2">
      <c r="A40" s="13" t="s">
        <v>67</v>
      </c>
      <c r="B40" s="13" t="s">
        <v>118</v>
      </c>
      <c r="C40" s="13" t="s">
        <v>105</v>
      </c>
      <c r="D40" s="79">
        <v>1474</v>
      </c>
      <c r="E40" s="79">
        <v>1356</v>
      </c>
      <c r="F40" s="79">
        <v>1149</v>
      </c>
      <c r="G40" s="79">
        <v>1058</v>
      </c>
      <c r="H40" s="79">
        <v>1003</v>
      </c>
      <c r="I40" s="79">
        <v>894</v>
      </c>
      <c r="J40" s="79">
        <v>632</v>
      </c>
      <c r="K40" s="79">
        <v>628</v>
      </c>
      <c r="L40" s="79">
        <v>593</v>
      </c>
      <c r="M40" s="79">
        <v>640</v>
      </c>
      <c r="N40" s="79">
        <v>641</v>
      </c>
      <c r="O40" s="98">
        <f>Sentencing_Indictable_MagsCourt_Ethnicity_SentenceType4[[#This Row],[2025 '[Note 15']]]/Sentencing_Indictable_MagsCourt_Ethnicity_SentenceType4[[#This Row],[2015]]-1</f>
        <v>-0.5651289009497964</v>
      </c>
      <c r="P40" s="99">
        <f>Sentencing_Indictable_MagsCourt_Ethnicity_SentenceType4[[#This Row],[2025 '[Note 15']]]/Sentencing_Indictable_MagsCourt_Ethnicity_SentenceType4[[#This Row],[2024]]-1</f>
        <v>1.5624999999999112E-3</v>
      </c>
    </row>
    <row r="41" spans="1:16" ht="15" customHeight="1" x14ac:dyDescent="0.2">
      <c r="A41" s="13" t="s">
        <v>67</v>
      </c>
      <c r="B41" s="13" t="s">
        <v>118</v>
      </c>
      <c r="C41" s="13" t="s">
        <v>177</v>
      </c>
      <c r="D41" s="79">
        <v>356</v>
      </c>
      <c r="E41" s="79">
        <v>266</v>
      </c>
      <c r="F41" s="79">
        <v>214</v>
      </c>
      <c r="G41" s="79">
        <v>153</v>
      </c>
      <c r="H41" s="79">
        <v>134</v>
      </c>
      <c r="I41" s="79">
        <v>139</v>
      </c>
      <c r="J41" s="79">
        <v>98</v>
      </c>
      <c r="K41" s="79">
        <v>70</v>
      </c>
      <c r="L41" s="79">
        <v>82</v>
      </c>
      <c r="M41" s="79">
        <v>110</v>
      </c>
      <c r="N41" s="79">
        <v>123</v>
      </c>
      <c r="O41" s="98">
        <f>Sentencing_Indictable_MagsCourt_Ethnicity_SentenceType4[[#This Row],[2025 '[Note 15']]]/Sentencing_Indictable_MagsCourt_Ethnicity_SentenceType4[[#This Row],[2015]]-1</f>
        <v>-0.6544943820224719</v>
      </c>
      <c r="P41" s="99">
        <f>Sentencing_Indictable_MagsCourt_Ethnicity_SentenceType4[[#This Row],[2025 '[Note 15']]]/Sentencing_Indictable_MagsCourt_Ethnicity_SentenceType4[[#This Row],[2024]]-1</f>
        <v>0.11818181818181817</v>
      </c>
    </row>
    <row r="42" spans="1:16" ht="15" customHeight="1" x14ac:dyDescent="0.2">
      <c r="A42" s="13" t="s">
        <v>67</v>
      </c>
      <c r="B42" s="13" t="s">
        <v>118</v>
      </c>
      <c r="C42" s="13" t="s">
        <v>106</v>
      </c>
      <c r="D42" s="79">
        <v>81</v>
      </c>
      <c r="E42" s="79">
        <v>67</v>
      </c>
      <c r="F42" s="79">
        <v>60</v>
      </c>
      <c r="G42" s="79">
        <v>40</v>
      </c>
      <c r="H42" s="79">
        <v>39</v>
      </c>
      <c r="I42" s="79">
        <v>40</v>
      </c>
      <c r="J42" s="79">
        <v>23</v>
      </c>
      <c r="K42" s="79">
        <v>28</v>
      </c>
      <c r="L42" s="79">
        <v>27</v>
      </c>
      <c r="M42" s="79">
        <v>32</v>
      </c>
      <c r="N42" s="79">
        <v>48</v>
      </c>
      <c r="O42" s="98">
        <f>Sentencing_Indictable_MagsCourt_Ethnicity_SentenceType4[[#This Row],[2025 '[Note 15']]]/Sentencing_Indictable_MagsCourt_Ethnicity_SentenceType4[[#This Row],[2015]]-1</f>
        <v>-0.40740740740740744</v>
      </c>
      <c r="P42" s="99">
        <f>Sentencing_Indictable_MagsCourt_Ethnicity_SentenceType4[[#This Row],[2025 '[Note 15']]]/Sentencing_Indictable_MagsCourt_Ethnicity_SentenceType4[[#This Row],[2024]]-1</f>
        <v>0.5</v>
      </c>
    </row>
    <row r="43" spans="1:16" ht="15" customHeight="1" x14ac:dyDescent="0.2">
      <c r="A43" s="76" t="s">
        <v>67</v>
      </c>
      <c r="B43" s="69" t="s">
        <v>118</v>
      </c>
      <c r="C43" s="69" t="s">
        <v>178</v>
      </c>
      <c r="D43" s="83">
        <v>1</v>
      </c>
      <c r="E43" s="83">
        <v>0</v>
      </c>
      <c r="F43" s="83">
        <v>0</v>
      </c>
      <c r="G43" s="83">
        <v>0</v>
      </c>
      <c r="H43" s="83">
        <v>0</v>
      </c>
      <c r="I43" s="83">
        <v>0</v>
      </c>
      <c r="J43" s="83">
        <v>0</v>
      </c>
      <c r="K43" s="83">
        <v>0</v>
      </c>
      <c r="L43" s="83">
        <v>0</v>
      </c>
      <c r="M43" s="83">
        <v>0</v>
      </c>
      <c r="N43" s="83">
        <v>0</v>
      </c>
      <c r="O43" s="100" t="s">
        <v>101</v>
      </c>
      <c r="P43" s="100" t="s">
        <v>101</v>
      </c>
    </row>
    <row r="44" spans="1:16" s="5" customFormat="1" ht="15" customHeight="1" x14ac:dyDescent="0.25">
      <c r="A44" s="77" t="s">
        <v>67</v>
      </c>
      <c r="B44" s="70" t="s">
        <v>118</v>
      </c>
      <c r="C44" s="70" t="s">
        <v>107</v>
      </c>
      <c r="D44" s="87">
        <v>14453</v>
      </c>
      <c r="E44" s="87">
        <v>12513</v>
      </c>
      <c r="F44" s="87">
        <v>11507</v>
      </c>
      <c r="G44" s="87">
        <v>11016</v>
      </c>
      <c r="H44" s="87">
        <v>9776</v>
      </c>
      <c r="I44" s="87">
        <v>9328</v>
      </c>
      <c r="J44" s="87">
        <v>7155</v>
      </c>
      <c r="K44" s="87">
        <v>6386</v>
      </c>
      <c r="L44" s="87">
        <v>6653</v>
      </c>
      <c r="M44" s="87">
        <v>7546</v>
      </c>
      <c r="N44" s="87">
        <v>8073</v>
      </c>
      <c r="O44" s="102">
        <f>Sentencing_Indictable_MagsCourt_Ethnicity_SentenceType4[[#This Row],[2025 '[Note 15']]]/Sentencing_Indictable_MagsCourt_Ethnicity_SentenceType4[[#This Row],[2015]]-1</f>
        <v>-0.44143084480730643</v>
      </c>
      <c r="P44" s="103">
        <f>Sentencing_Indictable_MagsCourt_Ethnicity_SentenceType4[[#This Row],[2025 '[Note 15']]]/Sentencing_Indictable_MagsCourt_Ethnicity_SentenceType4[[#This Row],[2024]]-1</f>
        <v>6.9838324940365792E-2</v>
      </c>
    </row>
    <row r="45" spans="1:16" ht="15" customHeight="1" x14ac:dyDescent="0.2">
      <c r="A45" s="13" t="s">
        <v>109</v>
      </c>
      <c r="B45" s="13" t="s">
        <v>117</v>
      </c>
      <c r="C45" s="13" t="s">
        <v>173</v>
      </c>
      <c r="D45" s="79">
        <v>19</v>
      </c>
      <c r="E45" s="79">
        <v>20</v>
      </c>
      <c r="F45" s="79">
        <v>11</v>
      </c>
      <c r="G45" s="79">
        <v>4</v>
      </c>
      <c r="H45" s="79">
        <v>4</v>
      </c>
      <c r="I45" s="79">
        <v>5</v>
      </c>
      <c r="J45" s="79">
        <v>3</v>
      </c>
      <c r="K45" s="79">
        <v>4</v>
      </c>
      <c r="L45" s="79">
        <v>2</v>
      </c>
      <c r="M45" s="79">
        <v>3</v>
      </c>
      <c r="N45" s="79">
        <v>1</v>
      </c>
      <c r="O45" s="96">
        <f>Sentencing_Indictable_MagsCourt_Ethnicity_SentenceType4[[#This Row],[2025 '[Note 15']]]/Sentencing_Indictable_MagsCourt_Ethnicity_SentenceType4[[#This Row],[2015]]-1</f>
        <v>-0.94736842105263164</v>
      </c>
      <c r="P45" s="97">
        <f>Sentencing_Indictable_MagsCourt_Ethnicity_SentenceType4[[#This Row],[2025 '[Note 15']]]/Sentencing_Indictable_MagsCourt_Ethnicity_SentenceType4[[#This Row],[2024]]-1</f>
        <v>-0.66666666666666674</v>
      </c>
    </row>
    <row r="46" spans="1:16" ht="15" customHeight="1" x14ac:dyDescent="0.2">
      <c r="A46" s="13" t="s">
        <v>109</v>
      </c>
      <c r="B46" s="13" t="s">
        <v>117</v>
      </c>
      <c r="C46" s="13" t="s">
        <v>174</v>
      </c>
      <c r="D46" s="79">
        <v>0</v>
      </c>
      <c r="E46" s="79">
        <v>0</v>
      </c>
      <c r="F46" s="79">
        <v>0</v>
      </c>
      <c r="G46" s="79">
        <v>0</v>
      </c>
      <c r="H46" s="79">
        <v>0</v>
      </c>
      <c r="I46" s="79">
        <v>0</v>
      </c>
      <c r="J46" s="79">
        <v>0</v>
      </c>
      <c r="K46" s="79">
        <v>0</v>
      </c>
      <c r="L46" s="79">
        <v>0</v>
      </c>
      <c r="M46" s="79">
        <v>0</v>
      </c>
      <c r="N46" s="79">
        <v>0</v>
      </c>
      <c r="O46" s="98" t="s">
        <v>101</v>
      </c>
      <c r="P46" s="98" t="s">
        <v>101</v>
      </c>
    </row>
    <row r="47" spans="1:16" ht="15" customHeight="1" x14ac:dyDescent="0.2">
      <c r="A47" s="13" t="s">
        <v>109</v>
      </c>
      <c r="B47" s="13" t="s">
        <v>117</v>
      </c>
      <c r="C47" s="13" t="s">
        <v>175</v>
      </c>
      <c r="D47" s="79">
        <v>1824</v>
      </c>
      <c r="E47" s="79">
        <v>1850</v>
      </c>
      <c r="F47" s="79">
        <v>1718</v>
      </c>
      <c r="G47" s="79">
        <v>1242</v>
      </c>
      <c r="H47" s="79">
        <v>877</v>
      </c>
      <c r="I47" s="79">
        <v>694</v>
      </c>
      <c r="J47" s="79">
        <v>312</v>
      </c>
      <c r="K47" s="79">
        <v>326</v>
      </c>
      <c r="L47" s="79">
        <v>448</v>
      </c>
      <c r="M47" s="79">
        <v>445</v>
      </c>
      <c r="N47" s="79">
        <v>377</v>
      </c>
      <c r="O47" s="98">
        <f>Sentencing_Indictable_MagsCourt_Ethnicity_SentenceType4[[#This Row],[2025 '[Note 15']]]/Sentencing_Indictable_MagsCourt_Ethnicity_SentenceType4[[#This Row],[2015]]-1</f>
        <v>-0.79331140350877194</v>
      </c>
      <c r="P47" s="99">
        <f>Sentencing_Indictable_MagsCourt_Ethnicity_SentenceType4[[#This Row],[2025 '[Note 15']]]/Sentencing_Indictable_MagsCourt_Ethnicity_SentenceType4[[#This Row],[2024]]-1</f>
        <v>-0.15280898876404492</v>
      </c>
    </row>
    <row r="48" spans="1:16" ht="15" customHeight="1" x14ac:dyDescent="0.2">
      <c r="A48" s="13" t="s">
        <v>109</v>
      </c>
      <c r="B48" s="13" t="s">
        <v>117</v>
      </c>
      <c r="C48" s="13" t="s">
        <v>103</v>
      </c>
      <c r="D48" s="79">
        <v>36</v>
      </c>
      <c r="E48" s="79">
        <v>65</v>
      </c>
      <c r="F48" s="79">
        <v>37</v>
      </c>
      <c r="G48" s="79">
        <v>46</v>
      </c>
      <c r="H48" s="79">
        <v>29</v>
      </c>
      <c r="I48" s="79">
        <v>37</v>
      </c>
      <c r="J48" s="79">
        <v>17</v>
      </c>
      <c r="K48" s="79">
        <v>23</v>
      </c>
      <c r="L48" s="79">
        <v>30</v>
      </c>
      <c r="M48" s="79">
        <v>33</v>
      </c>
      <c r="N48" s="79">
        <v>18</v>
      </c>
      <c r="O48" s="98">
        <f>Sentencing_Indictable_MagsCourt_Ethnicity_SentenceType4[[#This Row],[2025 '[Note 15']]]/Sentencing_Indictable_MagsCourt_Ethnicity_SentenceType4[[#This Row],[2015]]-1</f>
        <v>-0.5</v>
      </c>
      <c r="P48" s="99">
        <f>Sentencing_Indictable_MagsCourt_Ethnicity_SentenceType4[[#This Row],[2025 '[Note 15']]]/Sentencing_Indictable_MagsCourt_Ethnicity_SentenceType4[[#This Row],[2024]]-1</f>
        <v>-0.45454545454545459</v>
      </c>
    </row>
    <row r="49" spans="1:16" ht="15" customHeight="1" x14ac:dyDescent="0.2">
      <c r="A49" s="13" t="s">
        <v>109</v>
      </c>
      <c r="B49" s="13" t="s">
        <v>117</v>
      </c>
      <c r="C49" s="13" t="s">
        <v>104</v>
      </c>
      <c r="D49" s="79">
        <v>95</v>
      </c>
      <c r="E49" s="79">
        <v>69</v>
      </c>
      <c r="F49" s="79">
        <v>59</v>
      </c>
      <c r="G49" s="79">
        <v>61</v>
      </c>
      <c r="H49" s="79">
        <v>35</v>
      </c>
      <c r="I49" s="79">
        <v>24</v>
      </c>
      <c r="J49" s="79">
        <v>8</v>
      </c>
      <c r="K49" s="79">
        <v>9</v>
      </c>
      <c r="L49" s="79">
        <v>9</v>
      </c>
      <c r="M49" s="79">
        <v>10</v>
      </c>
      <c r="N49" s="79">
        <v>11</v>
      </c>
      <c r="O49" s="98">
        <f>Sentencing_Indictable_MagsCourt_Ethnicity_SentenceType4[[#This Row],[2025 '[Note 15']]]/Sentencing_Indictable_MagsCourt_Ethnicity_SentenceType4[[#This Row],[2015]]-1</f>
        <v>-0.88421052631578945</v>
      </c>
      <c r="P49" s="99">
        <f>Sentencing_Indictable_MagsCourt_Ethnicity_SentenceType4[[#This Row],[2025 '[Note 15']]]/Sentencing_Indictable_MagsCourt_Ethnicity_SentenceType4[[#This Row],[2024]]-1</f>
        <v>0.10000000000000009</v>
      </c>
    </row>
    <row r="50" spans="1:16" ht="15" customHeight="1" x14ac:dyDescent="0.2">
      <c r="A50" s="13" t="s">
        <v>109</v>
      </c>
      <c r="B50" s="13" t="s">
        <v>117</v>
      </c>
      <c r="C50" s="13" t="s">
        <v>105</v>
      </c>
      <c r="D50" s="79">
        <v>295</v>
      </c>
      <c r="E50" s="79">
        <v>290</v>
      </c>
      <c r="F50" s="79">
        <v>306</v>
      </c>
      <c r="G50" s="79">
        <v>230</v>
      </c>
      <c r="H50" s="79">
        <v>203</v>
      </c>
      <c r="I50" s="79">
        <v>114</v>
      </c>
      <c r="J50" s="79">
        <v>73</v>
      </c>
      <c r="K50" s="79">
        <v>60</v>
      </c>
      <c r="L50" s="79">
        <v>80</v>
      </c>
      <c r="M50" s="79">
        <v>82</v>
      </c>
      <c r="N50" s="79">
        <v>70</v>
      </c>
      <c r="O50" s="98">
        <f>Sentencing_Indictable_MagsCourt_Ethnicity_SentenceType4[[#This Row],[2025 '[Note 15']]]/Sentencing_Indictable_MagsCourt_Ethnicity_SentenceType4[[#This Row],[2015]]-1</f>
        <v>-0.76271186440677963</v>
      </c>
      <c r="P50" s="99">
        <f>Sentencing_Indictable_MagsCourt_Ethnicity_SentenceType4[[#This Row],[2025 '[Note 15']]]/Sentencing_Indictable_MagsCourt_Ethnicity_SentenceType4[[#This Row],[2024]]-1</f>
        <v>-0.14634146341463417</v>
      </c>
    </row>
    <row r="51" spans="1:16" ht="15" customHeight="1" x14ac:dyDescent="0.2">
      <c r="A51" s="13" t="s">
        <v>109</v>
      </c>
      <c r="B51" s="13" t="s">
        <v>117</v>
      </c>
      <c r="C51" s="13" t="s">
        <v>177</v>
      </c>
      <c r="D51" s="79">
        <v>25</v>
      </c>
      <c r="E51" s="79">
        <v>30</v>
      </c>
      <c r="F51" s="79">
        <v>29</v>
      </c>
      <c r="G51" s="79">
        <v>12</v>
      </c>
      <c r="H51" s="79">
        <v>13</v>
      </c>
      <c r="I51" s="79">
        <v>11</v>
      </c>
      <c r="J51" s="79">
        <v>4</v>
      </c>
      <c r="K51" s="79">
        <v>2</v>
      </c>
      <c r="L51" s="79">
        <v>13</v>
      </c>
      <c r="M51" s="79">
        <v>8</v>
      </c>
      <c r="N51" s="79">
        <v>14</v>
      </c>
      <c r="O51" s="98">
        <f>Sentencing_Indictable_MagsCourt_Ethnicity_SentenceType4[[#This Row],[2025 '[Note 15']]]/Sentencing_Indictable_MagsCourt_Ethnicity_SentenceType4[[#This Row],[2015]]-1</f>
        <v>-0.43999999999999995</v>
      </c>
      <c r="P51" s="99">
        <f>Sentencing_Indictable_MagsCourt_Ethnicity_SentenceType4[[#This Row],[2025 '[Note 15']]]/Sentencing_Indictable_MagsCourt_Ethnicity_SentenceType4[[#This Row],[2024]]-1</f>
        <v>0.75</v>
      </c>
    </row>
    <row r="52" spans="1:16" ht="15" customHeight="1" x14ac:dyDescent="0.2">
      <c r="A52" s="13" t="s">
        <v>109</v>
      </c>
      <c r="B52" s="13" t="s">
        <v>117</v>
      </c>
      <c r="C52" s="13" t="s">
        <v>106</v>
      </c>
      <c r="D52" s="79">
        <v>10</v>
      </c>
      <c r="E52" s="79">
        <v>16</v>
      </c>
      <c r="F52" s="79">
        <v>12</v>
      </c>
      <c r="G52" s="79">
        <v>7</v>
      </c>
      <c r="H52" s="79">
        <v>9</v>
      </c>
      <c r="I52" s="79">
        <v>11</v>
      </c>
      <c r="J52" s="79">
        <v>6</v>
      </c>
      <c r="K52" s="79">
        <v>4</v>
      </c>
      <c r="L52" s="79">
        <v>8</v>
      </c>
      <c r="M52" s="79">
        <v>2</v>
      </c>
      <c r="N52" s="79">
        <v>4</v>
      </c>
      <c r="O52" s="98">
        <f>Sentencing_Indictable_MagsCourt_Ethnicity_SentenceType4[[#This Row],[2025 '[Note 15']]]/Sentencing_Indictable_MagsCourt_Ethnicity_SentenceType4[[#This Row],[2015]]-1</f>
        <v>-0.6</v>
      </c>
      <c r="P52" s="99">
        <f>Sentencing_Indictable_MagsCourt_Ethnicity_SentenceType4[[#This Row],[2025 '[Note 15']]]/Sentencing_Indictable_MagsCourt_Ethnicity_SentenceType4[[#This Row],[2024]]-1</f>
        <v>1</v>
      </c>
    </row>
    <row r="53" spans="1:16" ht="15" customHeight="1" x14ac:dyDescent="0.2">
      <c r="A53" s="76" t="s">
        <v>109</v>
      </c>
      <c r="B53" s="69" t="s">
        <v>117</v>
      </c>
      <c r="C53" s="69" t="s">
        <v>178</v>
      </c>
      <c r="D53" s="83">
        <v>0</v>
      </c>
      <c r="E53" s="83">
        <v>0</v>
      </c>
      <c r="F53" s="83">
        <v>0</v>
      </c>
      <c r="G53" s="83">
        <v>0</v>
      </c>
      <c r="H53" s="83">
        <v>0</v>
      </c>
      <c r="I53" s="83">
        <v>0</v>
      </c>
      <c r="J53" s="83">
        <v>0</v>
      </c>
      <c r="K53" s="83">
        <v>0</v>
      </c>
      <c r="L53" s="83">
        <v>0</v>
      </c>
      <c r="M53" s="83">
        <v>0</v>
      </c>
      <c r="N53" s="83">
        <v>0</v>
      </c>
      <c r="O53" s="100" t="s">
        <v>101</v>
      </c>
      <c r="P53" s="100" t="s">
        <v>101</v>
      </c>
    </row>
    <row r="54" spans="1:16" s="5" customFormat="1" ht="15" customHeight="1" x14ac:dyDescent="0.25">
      <c r="A54" s="77" t="s">
        <v>109</v>
      </c>
      <c r="B54" s="70" t="s">
        <v>117</v>
      </c>
      <c r="C54" s="70" t="s">
        <v>107</v>
      </c>
      <c r="D54" s="87">
        <v>2304</v>
      </c>
      <c r="E54" s="87">
        <v>2340</v>
      </c>
      <c r="F54" s="87">
        <v>2172</v>
      </c>
      <c r="G54" s="87">
        <v>1602</v>
      </c>
      <c r="H54" s="87">
        <v>1170</v>
      </c>
      <c r="I54" s="87">
        <v>896</v>
      </c>
      <c r="J54" s="87">
        <v>423</v>
      </c>
      <c r="K54" s="87">
        <v>428</v>
      </c>
      <c r="L54" s="87">
        <v>590</v>
      </c>
      <c r="M54" s="87">
        <v>583</v>
      </c>
      <c r="N54" s="87">
        <v>495</v>
      </c>
      <c r="O54" s="102">
        <f>Sentencing_Indictable_MagsCourt_Ethnicity_SentenceType4[[#This Row],[2025 '[Note 15']]]/Sentencing_Indictable_MagsCourt_Ethnicity_SentenceType4[[#This Row],[2015]]-1</f>
        <v>-0.78515625</v>
      </c>
      <c r="P54" s="103">
        <f>Sentencing_Indictable_MagsCourt_Ethnicity_SentenceType4[[#This Row],[2025 '[Note 15']]]/Sentencing_Indictable_MagsCourt_Ethnicity_SentenceType4[[#This Row],[2024]]-1</f>
        <v>-0.15094339622641506</v>
      </c>
    </row>
    <row r="55" spans="1:16" ht="15" customHeight="1" x14ac:dyDescent="0.2">
      <c r="A55" s="13" t="s">
        <v>109</v>
      </c>
      <c r="B55" s="13" t="s">
        <v>118</v>
      </c>
      <c r="C55" s="13" t="s">
        <v>173</v>
      </c>
      <c r="D55" s="79">
        <v>205</v>
      </c>
      <c r="E55" s="79">
        <v>207</v>
      </c>
      <c r="F55" s="79">
        <v>196</v>
      </c>
      <c r="G55" s="79">
        <v>131</v>
      </c>
      <c r="H55" s="79">
        <v>69</v>
      </c>
      <c r="I55" s="79">
        <v>63</v>
      </c>
      <c r="J55" s="79">
        <v>27</v>
      </c>
      <c r="K55" s="79">
        <v>27</v>
      </c>
      <c r="L55" s="79">
        <v>27</v>
      </c>
      <c r="M55" s="79">
        <v>32</v>
      </c>
      <c r="N55" s="79">
        <v>29</v>
      </c>
      <c r="O55" s="96">
        <f>Sentencing_Indictable_MagsCourt_Ethnicity_SentenceType4[[#This Row],[2025 '[Note 15']]]/Sentencing_Indictable_MagsCourt_Ethnicity_SentenceType4[[#This Row],[2015]]-1</f>
        <v>-0.85853658536585364</v>
      </c>
      <c r="P55" s="97">
        <f>Sentencing_Indictable_MagsCourt_Ethnicity_SentenceType4[[#This Row],[2025 '[Note 15']]]/Sentencing_Indictable_MagsCourt_Ethnicity_SentenceType4[[#This Row],[2024]]-1</f>
        <v>-9.375E-2</v>
      </c>
    </row>
    <row r="56" spans="1:16" ht="15" customHeight="1" x14ac:dyDescent="0.2">
      <c r="A56" s="13" t="s">
        <v>109</v>
      </c>
      <c r="B56" s="13" t="s">
        <v>118</v>
      </c>
      <c r="C56" s="13" t="s">
        <v>174</v>
      </c>
      <c r="D56" s="79">
        <v>0</v>
      </c>
      <c r="E56" s="79">
        <v>1</v>
      </c>
      <c r="F56" s="79">
        <v>0</v>
      </c>
      <c r="G56" s="79">
        <v>1</v>
      </c>
      <c r="H56" s="79">
        <v>0</v>
      </c>
      <c r="I56" s="79">
        <v>0</v>
      </c>
      <c r="J56" s="79">
        <v>0</v>
      </c>
      <c r="K56" s="79">
        <v>0</v>
      </c>
      <c r="L56" s="79">
        <v>0</v>
      </c>
      <c r="M56" s="79">
        <v>0</v>
      </c>
      <c r="N56" s="79">
        <v>0</v>
      </c>
      <c r="O56" s="98" t="s">
        <v>101</v>
      </c>
      <c r="P56" s="98" t="s">
        <v>101</v>
      </c>
    </row>
    <row r="57" spans="1:16" ht="15" customHeight="1" x14ac:dyDescent="0.2">
      <c r="A57" s="13" t="s">
        <v>109</v>
      </c>
      <c r="B57" s="13" t="s">
        <v>118</v>
      </c>
      <c r="C57" s="13" t="s">
        <v>175</v>
      </c>
      <c r="D57" s="79">
        <v>7037</v>
      </c>
      <c r="E57" s="79">
        <v>6542</v>
      </c>
      <c r="F57" s="79">
        <v>5788</v>
      </c>
      <c r="G57" s="79">
        <v>4079</v>
      </c>
      <c r="H57" s="79">
        <v>3077</v>
      </c>
      <c r="I57" s="79">
        <v>2285</v>
      </c>
      <c r="J57" s="79">
        <v>1548</v>
      </c>
      <c r="K57" s="79">
        <v>1452</v>
      </c>
      <c r="L57" s="79">
        <v>1530</v>
      </c>
      <c r="M57" s="79">
        <v>1547</v>
      </c>
      <c r="N57" s="79">
        <v>1423</v>
      </c>
      <c r="O57" s="98">
        <f>Sentencing_Indictable_MagsCourt_Ethnicity_SentenceType4[[#This Row],[2025 '[Note 15']]]/Sentencing_Indictable_MagsCourt_Ethnicity_SentenceType4[[#This Row],[2015]]-1</f>
        <v>-0.79778314622708546</v>
      </c>
      <c r="P57" s="99">
        <f>Sentencing_Indictable_MagsCourt_Ethnicity_SentenceType4[[#This Row],[2025 '[Note 15']]]/Sentencing_Indictable_MagsCourt_Ethnicity_SentenceType4[[#This Row],[2024]]-1</f>
        <v>-8.0155138978668439E-2</v>
      </c>
    </row>
    <row r="58" spans="1:16" ht="15" customHeight="1" x14ac:dyDescent="0.2">
      <c r="A58" s="13" t="s">
        <v>109</v>
      </c>
      <c r="B58" s="13" t="s">
        <v>118</v>
      </c>
      <c r="C58" s="13" t="s">
        <v>103</v>
      </c>
      <c r="D58" s="79">
        <v>1782</v>
      </c>
      <c r="E58" s="79">
        <v>1630</v>
      </c>
      <c r="F58" s="79">
        <v>1825</v>
      </c>
      <c r="G58" s="79">
        <v>1423</v>
      </c>
      <c r="H58" s="79">
        <v>1286</v>
      </c>
      <c r="I58" s="79">
        <v>1188</v>
      </c>
      <c r="J58" s="79">
        <v>955</v>
      </c>
      <c r="K58" s="79">
        <v>1131</v>
      </c>
      <c r="L58" s="79">
        <v>1148</v>
      </c>
      <c r="M58" s="79">
        <v>1001</v>
      </c>
      <c r="N58" s="79">
        <v>923</v>
      </c>
      <c r="O58" s="98">
        <f>Sentencing_Indictable_MagsCourt_Ethnicity_SentenceType4[[#This Row],[2025 '[Note 15']]]/Sentencing_Indictable_MagsCourt_Ethnicity_SentenceType4[[#This Row],[2015]]-1</f>
        <v>-0.48204264870931535</v>
      </c>
      <c r="P58" s="99">
        <f>Sentencing_Indictable_MagsCourt_Ethnicity_SentenceType4[[#This Row],[2025 '[Note 15']]]/Sentencing_Indictable_MagsCourt_Ethnicity_SentenceType4[[#This Row],[2024]]-1</f>
        <v>-7.7922077922077948E-2</v>
      </c>
    </row>
    <row r="59" spans="1:16" ht="15" customHeight="1" x14ac:dyDescent="0.2">
      <c r="A59" s="13" t="s">
        <v>109</v>
      </c>
      <c r="B59" s="13" t="s">
        <v>118</v>
      </c>
      <c r="C59" s="13" t="s">
        <v>104</v>
      </c>
      <c r="D59" s="79">
        <v>361</v>
      </c>
      <c r="E59" s="79">
        <v>325</v>
      </c>
      <c r="F59" s="79">
        <v>229</v>
      </c>
      <c r="G59" s="79">
        <v>150</v>
      </c>
      <c r="H59" s="79">
        <v>145</v>
      </c>
      <c r="I59" s="79">
        <v>114</v>
      </c>
      <c r="J59" s="79">
        <v>56</v>
      </c>
      <c r="K59" s="79">
        <v>72</v>
      </c>
      <c r="L59" s="79">
        <v>75</v>
      </c>
      <c r="M59" s="79">
        <v>72</v>
      </c>
      <c r="N59" s="79">
        <v>70</v>
      </c>
      <c r="O59" s="98">
        <f>Sentencing_Indictable_MagsCourt_Ethnicity_SentenceType4[[#This Row],[2025 '[Note 15']]]/Sentencing_Indictable_MagsCourt_Ethnicity_SentenceType4[[#This Row],[2015]]-1</f>
        <v>-0.80609418282548473</v>
      </c>
      <c r="P59" s="99">
        <f>Sentencing_Indictable_MagsCourt_Ethnicity_SentenceType4[[#This Row],[2025 '[Note 15']]]/Sentencing_Indictable_MagsCourt_Ethnicity_SentenceType4[[#This Row],[2024]]-1</f>
        <v>-2.777777777777779E-2</v>
      </c>
    </row>
    <row r="60" spans="1:16" ht="15" customHeight="1" x14ac:dyDescent="0.2">
      <c r="A60" s="13" t="s">
        <v>109</v>
      </c>
      <c r="B60" s="13" t="s">
        <v>118</v>
      </c>
      <c r="C60" s="13" t="s">
        <v>105</v>
      </c>
      <c r="D60" s="79">
        <v>1800</v>
      </c>
      <c r="E60" s="79">
        <v>1786</v>
      </c>
      <c r="F60" s="79">
        <v>1587</v>
      </c>
      <c r="G60" s="79">
        <v>1285</v>
      </c>
      <c r="H60" s="79">
        <v>1193</v>
      </c>
      <c r="I60" s="79">
        <v>854</v>
      </c>
      <c r="J60" s="79">
        <v>632</v>
      </c>
      <c r="K60" s="79">
        <v>653</v>
      </c>
      <c r="L60" s="79">
        <v>637</v>
      </c>
      <c r="M60" s="79">
        <v>684</v>
      </c>
      <c r="N60" s="79">
        <v>666</v>
      </c>
      <c r="O60" s="98">
        <f>Sentencing_Indictable_MagsCourt_Ethnicity_SentenceType4[[#This Row],[2025 '[Note 15']]]/Sentencing_Indictable_MagsCourt_Ethnicity_SentenceType4[[#This Row],[2015]]-1</f>
        <v>-0.63</v>
      </c>
      <c r="P60" s="99">
        <f>Sentencing_Indictable_MagsCourt_Ethnicity_SentenceType4[[#This Row],[2025 '[Note 15']]]/Sentencing_Indictable_MagsCourt_Ethnicity_SentenceType4[[#This Row],[2024]]-1</f>
        <v>-2.6315789473684181E-2</v>
      </c>
    </row>
    <row r="61" spans="1:16" ht="15" customHeight="1" x14ac:dyDescent="0.2">
      <c r="A61" s="13" t="s">
        <v>109</v>
      </c>
      <c r="B61" s="13" t="s">
        <v>118</v>
      </c>
      <c r="C61" s="13" t="s">
        <v>177</v>
      </c>
      <c r="D61" s="79">
        <v>298</v>
      </c>
      <c r="E61" s="79">
        <v>243</v>
      </c>
      <c r="F61" s="79">
        <v>224</v>
      </c>
      <c r="G61" s="79">
        <v>101</v>
      </c>
      <c r="H61" s="79">
        <v>76</v>
      </c>
      <c r="I61" s="79">
        <v>83</v>
      </c>
      <c r="J61" s="79">
        <v>51</v>
      </c>
      <c r="K61" s="79">
        <v>56</v>
      </c>
      <c r="L61" s="79">
        <v>83</v>
      </c>
      <c r="M61" s="79">
        <v>79</v>
      </c>
      <c r="N61" s="79">
        <v>124</v>
      </c>
      <c r="O61" s="98">
        <f>Sentencing_Indictable_MagsCourt_Ethnicity_SentenceType4[[#This Row],[2025 '[Note 15']]]/Sentencing_Indictable_MagsCourt_Ethnicity_SentenceType4[[#This Row],[2015]]-1</f>
        <v>-0.58389261744966436</v>
      </c>
      <c r="P61" s="99">
        <f>Sentencing_Indictable_MagsCourt_Ethnicity_SentenceType4[[#This Row],[2025 '[Note 15']]]/Sentencing_Indictable_MagsCourt_Ethnicity_SentenceType4[[#This Row],[2024]]-1</f>
        <v>0.56962025316455689</v>
      </c>
    </row>
    <row r="62" spans="1:16" ht="15" customHeight="1" x14ac:dyDescent="0.2">
      <c r="A62" s="13" t="s">
        <v>109</v>
      </c>
      <c r="B62" s="13" t="s">
        <v>118</v>
      </c>
      <c r="C62" s="13" t="s">
        <v>106</v>
      </c>
      <c r="D62" s="79">
        <v>102</v>
      </c>
      <c r="E62" s="79">
        <v>102</v>
      </c>
      <c r="F62" s="79">
        <v>111</v>
      </c>
      <c r="G62" s="79">
        <v>66</v>
      </c>
      <c r="H62" s="79">
        <v>66</v>
      </c>
      <c r="I62" s="79">
        <v>39</v>
      </c>
      <c r="J62" s="79">
        <v>18</v>
      </c>
      <c r="K62" s="79">
        <v>18</v>
      </c>
      <c r="L62" s="79">
        <v>28</v>
      </c>
      <c r="M62" s="79">
        <v>23</v>
      </c>
      <c r="N62" s="79">
        <v>23</v>
      </c>
      <c r="O62" s="98">
        <f>Sentencing_Indictable_MagsCourt_Ethnicity_SentenceType4[[#This Row],[2025 '[Note 15']]]/Sentencing_Indictable_MagsCourt_Ethnicity_SentenceType4[[#This Row],[2015]]-1</f>
        <v>-0.77450980392156865</v>
      </c>
      <c r="P62" s="99">
        <f>Sentencing_Indictable_MagsCourt_Ethnicity_SentenceType4[[#This Row],[2025 '[Note 15']]]/Sentencing_Indictable_MagsCourt_Ethnicity_SentenceType4[[#This Row],[2024]]-1</f>
        <v>0</v>
      </c>
    </row>
    <row r="63" spans="1:16" ht="15" customHeight="1" x14ac:dyDescent="0.2">
      <c r="A63" s="76" t="s">
        <v>109</v>
      </c>
      <c r="B63" s="69" t="s">
        <v>118</v>
      </c>
      <c r="C63" s="69" t="s">
        <v>178</v>
      </c>
      <c r="D63" s="83">
        <v>0</v>
      </c>
      <c r="E63" s="83">
        <v>0</v>
      </c>
      <c r="F63" s="83">
        <v>0</v>
      </c>
      <c r="G63" s="83">
        <v>0</v>
      </c>
      <c r="H63" s="83">
        <v>0</v>
      </c>
      <c r="I63" s="83">
        <v>0</v>
      </c>
      <c r="J63" s="83">
        <v>0</v>
      </c>
      <c r="K63" s="83">
        <v>0</v>
      </c>
      <c r="L63" s="83">
        <v>0</v>
      </c>
      <c r="M63" s="83">
        <v>0</v>
      </c>
      <c r="N63" s="83">
        <v>0</v>
      </c>
      <c r="O63" s="100" t="s">
        <v>101</v>
      </c>
      <c r="P63" s="100" t="s">
        <v>101</v>
      </c>
    </row>
    <row r="64" spans="1:16" s="5" customFormat="1" ht="15" customHeight="1" x14ac:dyDescent="0.25">
      <c r="A64" s="77" t="s">
        <v>109</v>
      </c>
      <c r="B64" s="70" t="s">
        <v>118</v>
      </c>
      <c r="C64" s="70" t="s">
        <v>107</v>
      </c>
      <c r="D64" s="87">
        <v>11585</v>
      </c>
      <c r="E64" s="87">
        <v>10836</v>
      </c>
      <c r="F64" s="87">
        <v>9960</v>
      </c>
      <c r="G64" s="87">
        <v>7236</v>
      </c>
      <c r="H64" s="87">
        <v>5912</v>
      </c>
      <c r="I64" s="87">
        <v>4626</v>
      </c>
      <c r="J64" s="87">
        <v>3287</v>
      </c>
      <c r="K64" s="87">
        <v>3409</v>
      </c>
      <c r="L64" s="87">
        <v>3528</v>
      </c>
      <c r="M64" s="87">
        <v>3438</v>
      </c>
      <c r="N64" s="87">
        <v>3258</v>
      </c>
      <c r="O64" s="102">
        <f>Sentencing_Indictable_MagsCourt_Ethnicity_SentenceType4[[#This Row],[2025 '[Note 15']]]/Sentencing_Indictable_MagsCourt_Ethnicity_SentenceType4[[#This Row],[2015]]-1</f>
        <v>-0.71877427708243413</v>
      </c>
      <c r="P64" s="103">
        <f>Sentencing_Indictable_MagsCourt_Ethnicity_SentenceType4[[#This Row],[2025 '[Note 15']]]/Sentencing_Indictable_MagsCourt_Ethnicity_SentenceType4[[#This Row],[2024]]-1</f>
        <v>-5.2356020942408432E-2</v>
      </c>
    </row>
  </sheetData>
  <phoneticPr fontId="10" type="noConversion"/>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77396513BA1FD4CA14D6AB97EB90AC2" ma:contentTypeVersion="41" ma:contentTypeDescription="Create a new document." ma:contentTypeScope="" ma:versionID="31be37df10def5302e496ecb088202fa">
  <xsd:schema xmlns:xsd="http://www.w3.org/2001/XMLSchema" xmlns:xs="http://www.w3.org/2001/XMLSchema" xmlns:p="http://schemas.microsoft.com/office/2006/metadata/properties" xmlns:ns2="26e84011-c2fe-4213-95e4-84250e855ae8" xmlns:ns3="d20dc752-e45b-4d1b-85e2-ad89d550b4ce" targetNamespace="http://schemas.microsoft.com/office/2006/metadata/properties" ma:root="true" ma:fieldsID="9423801590183cbf9f22cb6f7daa6515" ns2:_="" ns3:_="">
    <xsd:import namespace="26e84011-c2fe-4213-95e4-84250e855ae8"/>
    <xsd:import namespace="d20dc752-e45b-4d1b-85e2-ad89d550b4ce"/>
    <xsd:element name="properties">
      <xsd:complexType>
        <xsd:sequence>
          <xsd:element name="documentManagement">
            <xsd:complexType>
              <xsd:all>
                <xsd:element ref="ns2:TypeofContent_x0028_Local_x0029_" minOccurs="0"/>
                <xsd:element ref="ns2:DataRequests" minOccurs="0"/>
                <xsd:element ref="ns2:RequestSource" minOccurs="0"/>
                <xsd:element ref="ns2:EditItem" minOccurs="0"/>
                <xsd:element ref="ns2:Preview"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IndexID"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e84011-c2fe-4213-95e4-84250e855ae8" elementFormDefault="qualified">
    <xsd:import namespace="http://schemas.microsoft.com/office/2006/documentManagement/types"/>
    <xsd:import namespace="http://schemas.microsoft.com/office/infopath/2007/PartnerControls"/>
    <xsd:element name="TypeofContent_x0028_Local_x0029_" ma:index="4" nillable="true" ma:displayName="Type of Content(Local)" ma:internalName="TypeofContent_x0028_Local_x0029_" ma:readOnly="false">
      <xsd:complexType>
        <xsd:complexContent>
          <xsd:extension base="dms:MultiChoice">
            <xsd:sequence>
              <xsd:element name="Value" maxOccurs="unbounded" minOccurs="0" nillable="true">
                <xsd:simpleType>
                  <xsd:restriction base="dms:Choice">
                    <xsd:enumeration value="Data Requests"/>
                    <xsd:enumeration value="Data Responses"/>
                    <xsd:enumeration value="Meeting Minutes"/>
                    <xsd:enumeration value="Raw Data"/>
                    <xsd:enumeration value="Analysis"/>
                    <xsd:enumeration value="Visuals"/>
                    <xsd:enumeration value="Code"/>
                    <xsd:enumeration value="Data Sharing Agreements"/>
                  </xsd:restriction>
                </xsd:simpleType>
              </xsd:element>
            </xsd:sequence>
          </xsd:extension>
        </xsd:complexContent>
      </xsd:complexType>
    </xsd:element>
    <xsd:element name="DataRequests" ma:index="5" nillable="true" ma:displayName="Data Requests" ma:internalName="DataRequests" ma:readOnly="false">
      <xsd:complexType>
        <xsd:complexContent>
          <xsd:extension base="dms:MultiChoice">
            <xsd:sequence>
              <xsd:element name="Value" maxOccurs="unbounded" minOccurs="0" nillable="true">
                <xsd:simpleType>
                  <xsd:restriction base="dms:Choice">
                    <xsd:enumeration value="Internal"/>
                    <xsd:enumeration value="External"/>
                  </xsd:restriction>
                </xsd:simpleType>
              </xsd:element>
            </xsd:sequence>
          </xsd:extension>
        </xsd:complexContent>
      </xsd:complexType>
    </xsd:element>
    <xsd:element name="RequestSource" ma:index="6" nillable="true" ma:displayName="Request Source" ma:format="Dropdown" ma:internalName="RequestSource" ma:readOnly="false">
      <xsd:simpleType>
        <xsd:restriction base="dms:Choice">
          <xsd:enumeration value="Internal"/>
          <xsd:enumeration value="External"/>
        </xsd:restriction>
      </xsd:simpleType>
    </xsd:element>
    <xsd:element name="EditItem" ma:index="7" nillable="true" ma:displayName="Edit Details" ma:format="Hyperlink" ma:hidden="true" ma:internalName="EditItem"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Preview" ma:index="8" nillable="true" ma:displayName="Preview" ma:internalName="Preview" ma:readOnly="false">
      <xsd:simpleType>
        <xsd:restriction base="dms:Unknow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95b7e4bc-7c04-4239-a3c8-056ff7db7bf8"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IndexID" ma:index="19" nillable="true" ma:displayName="IndexID" ma:internalName="IndexID" ma:readOnly="false" ma:percentage="FALSE">
      <xsd:simpleType>
        <xsd:restriction base="dms:Number"/>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0dc752-e45b-4d1b-85e2-ad89d550b4c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61400f4-19d0-4ef7-b506-55797531aa1a}" ma:internalName="TaxCatchAll" ma:showField="CatchAllData" ma:web="d20dc752-e45b-4d1b-85e2-ad89d550b4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ypeofContent_x0028_Local_x0029_ xmlns="26e84011-c2fe-4213-95e4-84250e855ae8" xsi:nil="true"/>
    <TaxCatchAll xmlns="d20dc752-e45b-4d1b-85e2-ad89d550b4ce" xsi:nil="true"/>
    <DataRequests xmlns="26e84011-c2fe-4213-95e4-84250e855ae8" xsi:nil="true"/>
    <IndexID xmlns="26e84011-c2fe-4213-95e4-84250e855ae8" xsi:nil="true"/>
    <EditItem xmlns="26e84011-c2fe-4213-95e4-84250e855ae8">
      <Url xsi:nil="true"/>
      <Description xsi:nil="true"/>
    </EditItem>
    <Preview xmlns="26e84011-c2fe-4213-95e4-84250e855ae8" xsi:nil="true"/>
    <lcf76f155ced4ddcb4097134ff3c332f xmlns="26e84011-c2fe-4213-95e4-84250e855ae8">
      <Terms xmlns="http://schemas.microsoft.com/office/infopath/2007/PartnerControls"/>
    </lcf76f155ced4ddcb4097134ff3c332f>
    <RequestSource xmlns="26e84011-c2fe-4213-95e4-84250e855ae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96AB5CE-1F26-49D8-9A3F-2175848F6F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e84011-c2fe-4213-95e4-84250e855ae8"/>
    <ds:schemaRef ds:uri="d20dc752-e45b-4d1b-85e2-ad89d550b4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9E0E3B-FBFE-4BB6-8D00-9DEB79C1E325}">
  <ds:schemaRefs>
    <ds:schemaRef ds:uri="http://schemas.microsoft.com/office/infopath/2007/PartnerControls"/>
    <ds:schemaRef ds:uri="http://schemas.microsoft.com/office/2006/metadata/properties"/>
    <ds:schemaRef ds:uri="http://purl.org/dc/dcmitype/"/>
    <ds:schemaRef ds:uri="http://schemas.microsoft.com/office/2006/documentManagement/types"/>
    <ds:schemaRef ds:uri="http://purl.org/dc/elements/1.1/"/>
    <ds:schemaRef ds:uri="d20dc752-e45b-4d1b-85e2-ad89d550b4ce"/>
    <ds:schemaRef ds:uri="26e84011-c2fe-4213-95e4-84250e855ae8"/>
    <ds:schemaRef ds:uri="http://www.w3.org/XML/1998/namespace"/>
    <ds:schemaRef ds:uri="http://purl.org/dc/terms/"/>
    <ds:schemaRef ds:uri="http://schemas.openxmlformats.org/package/2006/metadata/core-properties"/>
  </ds:schemaRefs>
</ds:datastoreItem>
</file>

<file path=customXml/itemProps3.xml><?xml version="1.0" encoding="utf-8"?>
<ds:datastoreItem xmlns:ds="http://schemas.openxmlformats.org/officeDocument/2006/customXml" ds:itemID="{FAAEF0EE-302F-4403-A257-DF2014A6F8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Cover</vt:lpstr>
      <vt:lpstr>Notes</vt:lpstr>
      <vt:lpstr>5.1</vt:lpstr>
      <vt:lpstr>5.2</vt:lpstr>
      <vt:lpstr>5.3</vt:lpstr>
      <vt:lpstr>5.4</vt:lpstr>
      <vt:lpstr>5.5</vt:lpstr>
      <vt:lpstr>5.6</vt:lpstr>
      <vt:lpstr>5.7</vt:lpstr>
      <vt:lpstr>5.8</vt:lpstr>
      <vt:lpstr>5.9</vt:lpstr>
      <vt:lpstr>5.10</vt:lpstr>
      <vt:lpstr>QA sheet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willik</dc:creator>
  <cp:keywords/>
  <dc:description/>
  <cp:lastModifiedBy>Kennedy, Stephen (YJB)</cp:lastModifiedBy>
  <cp:revision/>
  <dcterms:created xsi:type="dcterms:W3CDTF">2011-07-26T08:58:12Z</dcterms:created>
  <dcterms:modified xsi:type="dcterms:W3CDTF">2026-01-28T14:47:08Z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0x010100777396513BA1FD4CA14D6AB97EB90AC2</vt:lpwstr>
  </property>
  <property fmtid="{D5CDD505-2E9C-101B-9397-08002B2CF9AE}" pid="3" name="MediaServiceImageTags">
    <vt:lpwstr/>
  </property>
</Properties>
</file>